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michael_shepherd_ncagr_gov/Documents/Documents/Closures/"/>
    </mc:Choice>
  </mc:AlternateContent>
  <xr:revisionPtr revIDLastSave="165" documentId="11_A837DC29BF1357BC751D3144DDA07CE7C0854D77" xr6:coauthVersionLast="47" xr6:coauthVersionMax="47" xr10:uidLastSave="{81D7EC11-394F-43C6-B624-465E4B579109}"/>
  <bookViews>
    <workbookView xWindow="-28275" yWindow="3165" windowWidth="21600" windowHeight="11235" xr2:uid="{00000000-000D-0000-FFFF-FFFF00000000}"/>
  </bookViews>
  <sheets>
    <sheet name="COVER " sheetId="5" r:id="rId1"/>
    <sheet name="TOD" sheetId="1" r:id="rId2"/>
    <sheet name="LIQUID" sheetId="3" r:id="rId3"/>
    <sheet name="SLUDG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D5" i="4" s="1"/>
  <c r="D5" i="3"/>
  <c r="E13" i="5"/>
  <c r="D9" i="4"/>
  <c r="C9" i="4"/>
  <c r="B9" i="4"/>
  <c r="A9" i="4"/>
  <c r="D9" i="3"/>
  <c r="C9" i="3"/>
  <c r="B9" i="3"/>
  <c r="A9" i="3"/>
  <c r="D9" i="1"/>
  <c r="C9" i="1"/>
  <c r="B9" i="1"/>
  <c r="A9" i="1"/>
  <c r="D1" i="1"/>
  <c r="D1" i="4" s="1"/>
  <c r="D6" i="4"/>
  <c r="D5" i="1"/>
  <c r="D6" i="1"/>
  <c r="D4" i="1"/>
  <c r="C14" i="1" s="1"/>
  <c r="D3" i="1"/>
  <c r="E9" i="4" l="1"/>
  <c r="E9" i="3"/>
  <c r="E9" i="1"/>
  <c r="A22" i="1" s="1"/>
  <c r="A14" i="1"/>
  <c r="E14" i="1" s="1"/>
  <c r="D1" i="3"/>
  <c r="A18" i="1" l="1"/>
  <c r="D3" i="3" s="1"/>
  <c r="A22" i="3" s="1"/>
  <c r="C22" i="1"/>
  <c r="E22" i="1" s="1"/>
  <c r="C18" i="1"/>
  <c r="D4" i="3" s="1"/>
  <c r="C14" i="3" s="1"/>
  <c r="A18" i="3" l="1"/>
  <c r="A14" i="3"/>
  <c r="E14" i="3" s="1"/>
  <c r="E18" i="1"/>
  <c r="B27" i="1" s="1"/>
  <c r="C22" i="3"/>
  <c r="E22" i="3" s="1"/>
  <c r="C18" i="3"/>
  <c r="D4" i="4" s="1"/>
  <c r="C18" i="4" s="1"/>
  <c r="E18" i="3" l="1"/>
  <c r="B27" i="3" s="1"/>
  <c r="B29" i="3" s="1"/>
  <c r="D3" i="4"/>
  <c r="A22" i="4" s="1"/>
  <c r="C22" i="4"/>
  <c r="C14" i="4"/>
  <c r="A31" i="1"/>
  <c r="F31" i="1" s="1"/>
  <c r="B29" i="1"/>
  <c r="A18" i="4" l="1"/>
  <c r="E18" i="4" s="1"/>
  <c r="A14" i="4"/>
  <c r="E14" i="4" s="1"/>
  <c r="E22" i="4"/>
  <c r="A31" i="3"/>
  <c r="F31" i="3" s="1"/>
  <c r="E27" i="5" s="1"/>
  <c r="B27" i="4" l="1"/>
  <c r="A31" i="4" s="1"/>
  <c r="F31" i="4" s="1"/>
  <c r="E28" i="5" s="1"/>
  <c r="E31" i="5" s="1"/>
  <c r="B29" i="4" l="1"/>
  <c r="E34" i="5"/>
</calcChain>
</file>

<file path=xl/sharedStrings.xml><?xml version="1.0" encoding="utf-8"?>
<sst xmlns="http://schemas.openxmlformats.org/spreadsheetml/2006/main" count="115" uniqueCount="50">
  <si>
    <t xml:space="preserve">LENGTH </t>
  </si>
  <si>
    <t>WIDTH</t>
  </si>
  <si>
    <t>NORMAL LIQUID LEVEL</t>
  </si>
  <si>
    <t>SS/END 1</t>
  </si>
  <si>
    <t>SS/END 2</t>
  </si>
  <si>
    <t>SS/END3</t>
  </si>
  <si>
    <t>SS/END4</t>
  </si>
  <si>
    <t>DEPTH</t>
  </si>
  <si>
    <t>AREA OF TOP</t>
  </si>
  <si>
    <t>*</t>
  </si>
  <si>
    <t>=</t>
  </si>
  <si>
    <t>AREA OF BOTTOM</t>
  </si>
  <si>
    <t>AREA OF MIDSECTION</t>
  </si>
  <si>
    <t>CU. YD. = [AREA TOP + (4*AREA MIDSECTION) + AREA BOTTOM] * DEPTH/6</t>
  </si>
  <si>
    <t>CU. FT. =</t>
  </si>
  <si>
    <t xml:space="preserve"> </t>
  </si>
  <si>
    <t>CU. YD. =</t>
  </si>
  <si>
    <t>GAL/CU.FT</t>
  </si>
  <si>
    <t>Farm Name:</t>
  </si>
  <si>
    <t>TOP OF DAM</t>
  </si>
  <si>
    <t>TOD</t>
  </si>
  <si>
    <t>LIQUID</t>
  </si>
  <si>
    <t>BOTTOM</t>
  </si>
  <si>
    <t>SLUDGE</t>
  </si>
  <si>
    <t>TOP SLUDGE LEVEL</t>
  </si>
  <si>
    <t>TOP OF SLUDGE LEVEL</t>
  </si>
  <si>
    <t>LAGOON CLOSURE VOLUMES</t>
  </si>
  <si>
    <t>LENGTH:</t>
  </si>
  <si>
    <t>WIDTH:</t>
  </si>
  <si>
    <t>TOP OF DAM ELEVATION:</t>
  </si>
  <si>
    <t>VOLUME LIQUID:</t>
  </si>
  <si>
    <t>VOLUME SLUDGE:</t>
  </si>
  <si>
    <t>TOTAL VOLUME:</t>
  </si>
  <si>
    <t>GALLONS</t>
  </si>
  <si>
    <t>LIQUID LEVEL ELEVATION:</t>
  </si>
  <si>
    <t>TOP OF SLUDE ELEVATION:</t>
  </si>
  <si>
    <t>LAGOON BOTTOM ELEVATION:</t>
  </si>
  <si>
    <t>FT.</t>
  </si>
  <si>
    <t>FARM NAME:</t>
  </si>
  <si>
    <t>SIDE SLOPES END 1:</t>
  </si>
  <si>
    <t>SIDE SLOPES END 2:</t>
  </si>
  <si>
    <t>SIDE SLOPES END 3:</t>
  </si>
  <si>
    <t>SIDE SLOPES END 4:</t>
  </si>
  <si>
    <t>AREA:</t>
  </si>
  <si>
    <t>ACRE</t>
  </si>
  <si>
    <t>OF SLUDGE AND LIQUID</t>
  </si>
  <si>
    <t>TOTAL CUBIC FOOT:</t>
  </si>
  <si>
    <t>CUBIC FT.</t>
  </si>
  <si>
    <t>LAGOON INSDE TOP DEMENSION</t>
  </si>
  <si>
    <t>Gardner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</si>
</sst>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64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quotePrefix="1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5" fillId="0" borderId="0" xfId="0" applyFont="1"/>
    <xf numFmtId="165" fontId="0" fillId="0" borderId="0" xfId="1" applyNumberFormat="1" applyFont="1"/>
    <xf numFmtId="0" fontId="2" fillId="0" borderId="0" xfId="0" applyFont="1" applyAlignment="1">
      <alignment horizontal="center"/>
    </xf>
    <xf numFmtId="2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2" fontId="0" fillId="2" borderId="0" xfId="0" applyNumberFormat="1" applyFill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5"/>
  <sheetViews>
    <sheetView tabSelected="1" workbookViewId="0">
      <selection activeCell="E10" sqref="E10"/>
    </sheetView>
  </sheetViews>
  <sheetFormatPr defaultRowHeight="13.2" x14ac:dyDescent="0.25"/>
  <cols>
    <col min="1" max="1" width="22.33203125" customWidth="1"/>
    <col min="4" max="4" width="10.88671875" customWidth="1"/>
    <col min="5" max="5" width="14" bestFit="1" customWidth="1"/>
    <col min="6" max="6" width="10.109375" bestFit="1" customWidth="1"/>
  </cols>
  <sheetData>
    <row r="1" spans="2:7" x14ac:dyDescent="0.25">
      <c r="B1" s="24" t="s">
        <v>26</v>
      </c>
      <c r="C1" s="24"/>
      <c r="D1" s="24"/>
      <c r="E1" s="24"/>
      <c r="F1" s="24"/>
      <c r="G1" s="24"/>
    </row>
    <row r="2" spans="2:7" x14ac:dyDescent="0.25">
      <c r="B2" s="18"/>
      <c r="C2" s="18"/>
      <c r="D2" s="18"/>
      <c r="E2" s="18"/>
      <c r="F2" s="18"/>
      <c r="G2" s="18"/>
    </row>
    <row r="3" spans="2:7" x14ac:dyDescent="0.25">
      <c r="B3" s="18"/>
      <c r="C3" s="18"/>
      <c r="D3" s="18"/>
      <c r="E3" s="18"/>
      <c r="F3" s="18"/>
      <c r="G3" s="18"/>
    </row>
    <row r="5" spans="2:7" x14ac:dyDescent="0.25">
      <c r="B5" t="s">
        <v>38</v>
      </c>
      <c r="D5" s="21" t="s">
        <v>49</v>
      </c>
      <c r="E5" s="18"/>
      <c r="F5" s="22">
        <v>45219</v>
      </c>
    </row>
    <row r="8" spans="2:7" x14ac:dyDescent="0.25">
      <c r="B8" t="s">
        <v>48</v>
      </c>
    </row>
    <row r="10" spans="2:7" x14ac:dyDescent="0.25">
      <c r="B10" s="16" t="s">
        <v>27</v>
      </c>
      <c r="E10" s="1">
        <v>370</v>
      </c>
      <c r="F10" t="s">
        <v>37</v>
      </c>
    </row>
    <row r="11" spans="2:7" x14ac:dyDescent="0.25">
      <c r="B11" s="16" t="s">
        <v>28</v>
      </c>
      <c r="E11" s="1">
        <v>399</v>
      </c>
      <c r="F11" t="s">
        <v>37</v>
      </c>
    </row>
    <row r="12" spans="2:7" x14ac:dyDescent="0.25">
      <c r="B12" s="16"/>
    </row>
    <row r="13" spans="2:7" x14ac:dyDescent="0.25">
      <c r="B13" s="16" t="s">
        <v>43</v>
      </c>
      <c r="E13" s="19">
        <f>SUM(E10*E11)/43560</f>
        <v>3.3891184573002753</v>
      </c>
      <c r="F13" t="s">
        <v>44</v>
      </c>
    </row>
    <row r="15" spans="2:7" x14ac:dyDescent="0.25">
      <c r="B15" s="16" t="s">
        <v>29</v>
      </c>
      <c r="E15" s="23">
        <v>97.5</v>
      </c>
    </row>
    <row r="16" spans="2:7" x14ac:dyDescent="0.25">
      <c r="B16" s="16" t="s">
        <v>34</v>
      </c>
      <c r="E16" s="23">
        <v>91.2</v>
      </c>
    </row>
    <row r="17" spans="2:6" x14ac:dyDescent="0.25">
      <c r="B17" s="16" t="s">
        <v>35</v>
      </c>
      <c r="E17" s="23">
        <v>85</v>
      </c>
    </row>
    <row r="18" spans="2:6" x14ac:dyDescent="0.25">
      <c r="B18" s="16" t="s">
        <v>36</v>
      </c>
      <c r="E18" s="23">
        <v>80</v>
      </c>
    </row>
    <row r="21" spans="2:6" x14ac:dyDescent="0.25">
      <c r="B21" t="s">
        <v>39</v>
      </c>
      <c r="E21" s="1">
        <v>2.5</v>
      </c>
    </row>
    <row r="22" spans="2:6" x14ac:dyDescent="0.25">
      <c r="B22" t="s">
        <v>40</v>
      </c>
      <c r="E22" s="1">
        <v>2.5</v>
      </c>
    </row>
    <row r="23" spans="2:6" x14ac:dyDescent="0.25">
      <c r="B23" t="s">
        <v>41</v>
      </c>
      <c r="E23" s="1">
        <v>2.5</v>
      </c>
    </row>
    <row r="24" spans="2:6" x14ac:dyDescent="0.25">
      <c r="B24" t="s">
        <v>42</v>
      </c>
      <c r="E24" s="1">
        <v>2.5</v>
      </c>
    </row>
    <row r="26" spans="2:6" x14ac:dyDescent="0.25">
      <c r="B26" s="16"/>
      <c r="E26" s="17"/>
      <c r="F26" s="16"/>
    </row>
    <row r="27" spans="2:6" x14ac:dyDescent="0.25">
      <c r="B27" s="16" t="s">
        <v>30</v>
      </c>
      <c r="E27" s="17">
        <f>LIQUID!F31</f>
        <v>5276479.6406666692</v>
      </c>
      <c r="F27" s="16" t="s">
        <v>33</v>
      </c>
    </row>
    <row r="28" spans="2:6" x14ac:dyDescent="0.25">
      <c r="B28" s="16" t="s">
        <v>31</v>
      </c>
      <c r="E28" s="17">
        <f>SLUDGE!F31</f>
        <v>3576639.916666667</v>
      </c>
      <c r="F28" s="16" t="s">
        <v>33</v>
      </c>
    </row>
    <row r="29" spans="2:6" x14ac:dyDescent="0.25">
      <c r="B29" s="16"/>
    </row>
    <row r="31" spans="2:6" x14ac:dyDescent="0.25">
      <c r="B31" s="16" t="s">
        <v>32</v>
      </c>
      <c r="E31" s="17">
        <f>SUM(E27:E28)</f>
        <v>8853119.5573333353</v>
      </c>
      <c r="F31" s="16" t="s">
        <v>33</v>
      </c>
    </row>
    <row r="32" spans="2:6" x14ac:dyDescent="0.25">
      <c r="B32" s="16" t="s">
        <v>45</v>
      </c>
    </row>
    <row r="34" spans="2:6" x14ac:dyDescent="0.25">
      <c r="B34" t="s">
        <v>46</v>
      </c>
      <c r="E34" s="20">
        <f>LIQUID!B27+SLUDGE!B27</f>
        <v>1183572.1333333338</v>
      </c>
      <c r="F34" t="s">
        <v>47</v>
      </c>
    </row>
    <row r="35" spans="2:6" x14ac:dyDescent="0.25">
      <c r="B35" t="s">
        <v>45</v>
      </c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37"/>
  <sheetViews>
    <sheetView topLeftCell="A7" workbookViewId="0">
      <selection activeCell="E9" sqref="E9"/>
    </sheetView>
  </sheetViews>
  <sheetFormatPr defaultRowHeight="13.2" x14ac:dyDescent="0.25"/>
  <cols>
    <col min="4" max="4" width="10.5546875" customWidth="1"/>
  </cols>
  <sheetData>
    <row r="1" spans="1:9" x14ac:dyDescent="0.25">
      <c r="A1" s="8" t="s">
        <v>18</v>
      </c>
      <c r="B1" s="5"/>
      <c r="C1" s="4" t="s">
        <v>20</v>
      </c>
      <c r="D1" s="1" t="str">
        <f>'COVER '!D5</f>
        <v>Gardner Farm</v>
      </c>
      <c r="E1" s="1"/>
      <c r="F1" s="1"/>
      <c r="G1" s="1"/>
    </row>
    <row r="2" spans="1:9" x14ac:dyDescent="0.25">
      <c r="A2" s="5"/>
      <c r="B2" s="5"/>
      <c r="C2" s="5"/>
    </row>
    <row r="3" spans="1:9" x14ac:dyDescent="0.25">
      <c r="A3" s="8" t="s">
        <v>0</v>
      </c>
      <c r="B3" s="5" t="s">
        <v>15</v>
      </c>
      <c r="C3" s="5"/>
      <c r="D3" s="2">
        <f>'COVER '!E10</f>
        <v>370</v>
      </c>
    </row>
    <row r="4" spans="1:9" x14ac:dyDescent="0.25">
      <c r="A4" s="8" t="s">
        <v>1</v>
      </c>
      <c r="B4" s="5" t="s">
        <v>15</v>
      </c>
      <c r="C4" s="5"/>
      <c r="D4" s="2">
        <f>'COVER '!E11</f>
        <v>399</v>
      </c>
    </row>
    <row r="5" spans="1:9" x14ac:dyDescent="0.25">
      <c r="A5" s="8" t="s">
        <v>19</v>
      </c>
      <c r="B5" s="5"/>
      <c r="C5" s="5"/>
      <c r="D5" s="3">
        <f>'COVER '!E15</f>
        <v>97.5</v>
      </c>
    </row>
    <row r="6" spans="1:9" x14ac:dyDescent="0.25">
      <c r="A6" s="8" t="s">
        <v>2</v>
      </c>
      <c r="B6" s="5"/>
      <c r="C6" s="5"/>
      <c r="D6" s="3">
        <f>'COVER '!E16</f>
        <v>91.2</v>
      </c>
    </row>
    <row r="7" spans="1:9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5"/>
      <c r="G8" s="5"/>
      <c r="H8" s="5"/>
      <c r="I8" s="5"/>
    </row>
    <row r="9" spans="1:9" x14ac:dyDescent="0.25">
      <c r="A9" s="2">
        <f>'COVER '!E21</f>
        <v>2.5</v>
      </c>
      <c r="B9" s="2">
        <f>'COVER '!E22</f>
        <v>2.5</v>
      </c>
      <c r="C9" s="2">
        <f>'COVER '!E23</f>
        <v>2.5</v>
      </c>
      <c r="D9" s="2">
        <f>'COVER '!E24</f>
        <v>2.5</v>
      </c>
      <c r="E9" s="3">
        <f>D5-D6</f>
        <v>6.2999999999999972</v>
      </c>
      <c r="F9" s="5"/>
      <c r="G9" s="5"/>
      <c r="H9" s="5"/>
      <c r="I9" s="5"/>
    </row>
    <row r="10" spans="1:9" x14ac:dyDescent="0.25">
      <c r="A10" s="5"/>
      <c r="B10" s="5"/>
      <c r="C10" s="7"/>
      <c r="D10" s="5"/>
      <c r="E10" s="7"/>
      <c r="F10" s="5"/>
      <c r="G10" s="5"/>
      <c r="H10" s="5"/>
      <c r="I10" s="5"/>
    </row>
    <row r="11" spans="1:9" x14ac:dyDescent="0.25">
      <c r="A11" s="5"/>
      <c r="B11" s="5"/>
      <c r="C11" s="7"/>
      <c r="D11" s="5"/>
      <c r="E11" s="7"/>
      <c r="F11" s="5"/>
      <c r="G11" s="5"/>
      <c r="H11" s="5"/>
      <c r="I11" s="5"/>
    </row>
    <row r="12" spans="1:9" x14ac:dyDescent="0.25">
      <c r="A12" s="8" t="s">
        <v>8</v>
      </c>
      <c r="B12" s="5"/>
      <c r="C12" s="7"/>
      <c r="D12" s="5"/>
      <c r="E12" s="7"/>
      <c r="F12" s="5"/>
      <c r="G12" s="5"/>
      <c r="H12" s="5"/>
      <c r="I12" s="5"/>
    </row>
    <row r="13" spans="1:9" x14ac:dyDescent="0.25">
      <c r="A13" s="5"/>
      <c r="B13" s="5"/>
      <c r="C13" s="7"/>
      <c r="D13" s="5"/>
      <c r="E13" s="7"/>
      <c r="F13" s="5"/>
      <c r="G13" s="5"/>
      <c r="H13" s="5"/>
      <c r="I13" s="5"/>
    </row>
    <row r="14" spans="1:9" x14ac:dyDescent="0.25">
      <c r="A14" s="9">
        <f>D3</f>
        <v>370</v>
      </c>
      <c r="B14" s="10" t="s">
        <v>9</v>
      </c>
      <c r="C14" s="9">
        <f>D4</f>
        <v>399</v>
      </c>
      <c r="D14" s="10" t="s">
        <v>10</v>
      </c>
      <c r="E14" s="9">
        <f>A14*C14</f>
        <v>147630</v>
      </c>
      <c r="F14" s="5"/>
      <c r="G14" s="5"/>
      <c r="H14" s="5"/>
      <c r="I14" s="5"/>
    </row>
    <row r="15" spans="1:9" x14ac:dyDescent="0.25">
      <c r="A15" s="5"/>
      <c r="B15" s="5"/>
      <c r="C15" s="7"/>
      <c r="D15" s="5"/>
      <c r="E15" s="7"/>
      <c r="F15" s="5"/>
      <c r="G15" s="5"/>
      <c r="H15" s="5"/>
      <c r="I15" s="5"/>
    </row>
    <row r="16" spans="1:9" x14ac:dyDescent="0.25">
      <c r="A16" s="8" t="s">
        <v>11</v>
      </c>
      <c r="B16" s="5"/>
      <c r="C16" s="7"/>
      <c r="D16" s="5"/>
      <c r="E16" s="7"/>
      <c r="F16" s="5"/>
      <c r="G16" s="5"/>
      <c r="H16" s="5"/>
      <c r="I16" s="5"/>
    </row>
    <row r="17" spans="1:9" x14ac:dyDescent="0.25">
      <c r="A17" s="5"/>
      <c r="B17" s="5"/>
      <c r="C17" s="7"/>
      <c r="D17" s="5"/>
      <c r="E17" s="7"/>
      <c r="F17" s="5"/>
      <c r="G17" s="5"/>
      <c r="H17" s="5"/>
      <c r="I17" s="5"/>
    </row>
    <row r="18" spans="1:9" x14ac:dyDescent="0.25">
      <c r="A18" s="9">
        <f>D3-((A9+C9)*E9)</f>
        <v>338.5</v>
      </c>
      <c r="B18" s="10" t="s">
        <v>9</v>
      </c>
      <c r="C18" s="9">
        <f>D4-((B9+D9)*E9)</f>
        <v>367.5</v>
      </c>
      <c r="D18" s="10" t="s">
        <v>10</v>
      </c>
      <c r="E18" s="9">
        <f>A18*C18</f>
        <v>124398.75</v>
      </c>
      <c r="F18" s="5"/>
      <c r="G18" s="5"/>
      <c r="H18" s="5"/>
      <c r="I18" s="5"/>
    </row>
    <row r="19" spans="1:9" x14ac:dyDescent="0.25">
      <c r="A19" s="5"/>
      <c r="B19" s="5"/>
      <c r="C19" s="7"/>
      <c r="D19" s="5"/>
      <c r="E19" s="7"/>
      <c r="F19" s="5"/>
      <c r="G19" s="5"/>
      <c r="H19" s="5"/>
      <c r="I19" s="5"/>
    </row>
    <row r="20" spans="1:9" x14ac:dyDescent="0.25">
      <c r="A20" s="8" t="s">
        <v>12</v>
      </c>
      <c r="B20" s="5"/>
      <c r="C20" s="7"/>
      <c r="D20" s="5"/>
      <c r="E20" s="7"/>
      <c r="F20" s="5"/>
      <c r="G20" s="5"/>
      <c r="H20" s="5"/>
      <c r="I20" s="5"/>
    </row>
    <row r="21" spans="1:9" x14ac:dyDescent="0.25">
      <c r="A21" s="5"/>
      <c r="B21" s="5"/>
      <c r="C21" s="7"/>
      <c r="D21" s="5"/>
      <c r="E21" s="7"/>
      <c r="F21" s="5"/>
      <c r="G21" s="5"/>
      <c r="H21" s="5"/>
      <c r="I21" s="5"/>
    </row>
    <row r="22" spans="1:9" x14ac:dyDescent="0.25">
      <c r="A22" s="9">
        <f>D3-((A9+C9)*(E9/2))</f>
        <v>354.25</v>
      </c>
      <c r="B22" s="10" t="s">
        <v>9</v>
      </c>
      <c r="C22" s="9">
        <f>D4-((B9+D9)*(E9/2))</f>
        <v>383.25</v>
      </c>
      <c r="D22" s="10" t="s">
        <v>10</v>
      </c>
      <c r="E22" s="9">
        <f>A22*C22</f>
        <v>135766.3125</v>
      </c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8" t="s">
        <v>13</v>
      </c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8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8" t="s">
        <v>14</v>
      </c>
      <c r="B27" s="11">
        <f>(+E14+(4*E22)+E18)*(E9/6)</f>
        <v>855848.69999999972</v>
      </c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8" t="s">
        <v>16</v>
      </c>
      <c r="B29" s="7">
        <f>B27/27</f>
        <v>31698.099999999991</v>
      </c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12">
        <f>B27</f>
        <v>855848.69999999972</v>
      </c>
      <c r="B31" s="13" t="s">
        <v>9</v>
      </c>
      <c r="C31" s="10">
        <v>7.48</v>
      </c>
      <c r="D31" s="13" t="s">
        <v>17</v>
      </c>
      <c r="E31" s="10" t="s">
        <v>10</v>
      </c>
      <c r="F31" s="5">
        <f>A31*C31</f>
        <v>6401748.2759999987</v>
      </c>
      <c r="G31" s="8" t="s">
        <v>33</v>
      </c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</sheetData>
  <sheetProtection sheet="1" selectLockedCell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2"/>
  <sheetViews>
    <sheetView topLeftCell="A10" workbookViewId="0">
      <selection activeCell="H14" sqref="H14"/>
    </sheetView>
  </sheetViews>
  <sheetFormatPr defaultRowHeight="13.2" x14ac:dyDescent="0.25"/>
  <sheetData>
    <row r="1" spans="1:8" x14ac:dyDescent="0.25">
      <c r="A1" s="8" t="s">
        <v>18</v>
      </c>
      <c r="B1" s="5"/>
      <c r="C1" s="4" t="s">
        <v>21</v>
      </c>
      <c r="D1" s="1" t="str">
        <f>TOD!D1</f>
        <v>Gardner Farm</v>
      </c>
      <c r="E1" s="1"/>
      <c r="F1" s="1"/>
      <c r="G1" s="1"/>
    </row>
    <row r="2" spans="1:8" x14ac:dyDescent="0.25">
      <c r="A2" s="5"/>
      <c r="B2" s="5"/>
      <c r="C2" s="5"/>
    </row>
    <row r="3" spans="1:8" x14ac:dyDescent="0.25">
      <c r="A3" s="8" t="s">
        <v>0</v>
      </c>
      <c r="B3" s="5" t="s">
        <v>15</v>
      </c>
      <c r="C3" s="5"/>
      <c r="D3" s="14">
        <f>TOD!A18</f>
        <v>338.5</v>
      </c>
    </row>
    <row r="4" spans="1:8" x14ac:dyDescent="0.25">
      <c r="A4" s="8" t="s">
        <v>1</v>
      </c>
      <c r="B4" s="5" t="s">
        <v>15</v>
      </c>
      <c r="C4" s="5"/>
      <c r="D4" s="14">
        <f>TOD!C18</f>
        <v>367.5</v>
      </c>
    </row>
    <row r="5" spans="1:8" x14ac:dyDescent="0.25">
      <c r="A5" s="8" t="s">
        <v>2</v>
      </c>
      <c r="B5" s="5"/>
      <c r="C5" s="5"/>
      <c r="D5" s="15">
        <f>'COVER '!E16</f>
        <v>91.2</v>
      </c>
    </row>
    <row r="6" spans="1:8" x14ac:dyDescent="0.25">
      <c r="A6" s="8" t="s">
        <v>24</v>
      </c>
      <c r="B6" s="5"/>
      <c r="C6" s="5"/>
      <c r="D6" s="3">
        <f>'COVER '!E17</f>
        <v>85</v>
      </c>
    </row>
    <row r="7" spans="1:8" x14ac:dyDescent="0.25">
      <c r="A7" s="5"/>
      <c r="B7" s="5"/>
      <c r="C7" s="5"/>
    </row>
    <row r="8" spans="1: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5"/>
      <c r="G8" s="5"/>
      <c r="H8" s="5"/>
    </row>
    <row r="9" spans="1:8" x14ac:dyDescent="0.25">
      <c r="A9" s="2">
        <f>'COVER '!E21</f>
        <v>2.5</v>
      </c>
      <c r="B9" s="2">
        <f>'COVER '!E22</f>
        <v>2.5</v>
      </c>
      <c r="C9" s="2">
        <f>'COVER '!E23</f>
        <v>2.5</v>
      </c>
      <c r="D9" s="2">
        <f>'COVER '!E24</f>
        <v>2.5</v>
      </c>
      <c r="E9" s="3">
        <f>D5-D6</f>
        <v>6.2000000000000028</v>
      </c>
      <c r="F9" s="5"/>
      <c r="G9" s="5"/>
      <c r="H9" s="5"/>
    </row>
    <row r="10" spans="1:8" x14ac:dyDescent="0.25">
      <c r="A10" s="5"/>
      <c r="B10" s="5"/>
      <c r="C10" s="7"/>
      <c r="D10" s="5"/>
      <c r="E10" s="7"/>
      <c r="F10" s="5"/>
      <c r="G10" s="5"/>
      <c r="H10" s="5"/>
    </row>
    <row r="11" spans="1:8" x14ac:dyDescent="0.25">
      <c r="A11" s="5"/>
      <c r="B11" s="5"/>
      <c r="C11" s="7"/>
      <c r="D11" s="5"/>
      <c r="E11" s="7"/>
      <c r="F11" s="5"/>
      <c r="G11" s="5"/>
      <c r="H11" s="5"/>
    </row>
    <row r="12" spans="1:8" x14ac:dyDescent="0.25">
      <c r="A12" s="8" t="s">
        <v>8</v>
      </c>
      <c r="B12" s="5"/>
      <c r="C12" s="7"/>
      <c r="D12" s="5"/>
      <c r="E12" s="7"/>
      <c r="F12" s="5"/>
      <c r="G12" s="5"/>
      <c r="H12" s="5"/>
    </row>
    <row r="13" spans="1:8" x14ac:dyDescent="0.25">
      <c r="A13" s="5"/>
      <c r="B13" s="5"/>
      <c r="C13" s="7"/>
      <c r="D13" s="5"/>
      <c r="E13" s="7"/>
      <c r="F13" s="5"/>
      <c r="G13" s="5"/>
      <c r="H13" s="5"/>
    </row>
    <row r="14" spans="1:8" x14ac:dyDescent="0.25">
      <c r="A14" s="9">
        <f>D3</f>
        <v>338.5</v>
      </c>
      <c r="B14" s="10" t="s">
        <v>9</v>
      </c>
      <c r="C14" s="9">
        <f>D4</f>
        <v>367.5</v>
      </c>
      <c r="D14" s="10" t="s">
        <v>10</v>
      </c>
      <c r="E14" s="9">
        <f>A14*C14</f>
        <v>124398.75</v>
      </c>
      <c r="F14" s="5"/>
      <c r="G14" s="5"/>
      <c r="H14" s="5"/>
    </row>
    <row r="15" spans="1:8" x14ac:dyDescent="0.25">
      <c r="A15" s="5"/>
      <c r="B15" s="5"/>
      <c r="C15" s="7"/>
      <c r="D15" s="5"/>
      <c r="E15" s="7"/>
      <c r="F15" s="5"/>
      <c r="G15" s="5"/>
      <c r="H15" s="5"/>
    </row>
    <row r="16" spans="1:8" x14ac:dyDescent="0.25">
      <c r="A16" s="8" t="s">
        <v>11</v>
      </c>
      <c r="B16" s="5"/>
      <c r="C16" s="7"/>
      <c r="D16" s="5"/>
      <c r="E16" s="7"/>
      <c r="F16" s="5"/>
      <c r="G16" s="5"/>
      <c r="H16" s="5"/>
    </row>
    <row r="17" spans="1:8" x14ac:dyDescent="0.25">
      <c r="A17" s="5"/>
      <c r="B17" s="5"/>
      <c r="C17" s="7"/>
      <c r="D17" s="5"/>
      <c r="E17" s="7"/>
      <c r="F17" s="5"/>
      <c r="G17" s="5"/>
      <c r="H17" s="5"/>
    </row>
    <row r="18" spans="1:8" x14ac:dyDescent="0.25">
      <c r="A18" s="9">
        <f>D3-((A9+C9)*E9)</f>
        <v>307.5</v>
      </c>
      <c r="B18" s="10" t="s">
        <v>9</v>
      </c>
      <c r="C18" s="9">
        <f>D4-((B9+D9)*E9)</f>
        <v>336.5</v>
      </c>
      <c r="D18" s="10" t="s">
        <v>10</v>
      </c>
      <c r="E18" s="9">
        <f>A18*C18</f>
        <v>103473.75</v>
      </c>
      <c r="F18" s="5"/>
      <c r="G18" s="5"/>
      <c r="H18" s="5"/>
    </row>
    <row r="19" spans="1:8" x14ac:dyDescent="0.25">
      <c r="A19" s="5"/>
      <c r="B19" s="5"/>
      <c r="C19" s="7"/>
      <c r="D19" s="5"/>
      <c r="E19" s="7"/>
      <c r="F19" s="5"/>
      <c r="G19" s="5"/>
      <c r="H19" s="5"/>
    </row>
    <row r="20" spans="1:8" x14ac:dyDescent="0.25">
      <c r="A20" s="8" t="s">
        <v>12</v>
      </c>
      <c r="B20" s="5"/>
      <c r="C20" s="7"/>
      <c r="D20" s="5"/>
      <c r="E20" s="7"/>
      <c r="F20" s="5"/>
      <c r="G20" s="5"/>
      <c r="H20" s="5"/>
    </row>
    <row r="21" spans="1:8" x14ac:dyDescent="0.25">
      <c r="A21" s="5"/>
      <c r="B21" s="5"/>
      <c r="C21" s="7"/>
      <c r="D21" s="5"/>
      <c r="E21" s="7"/>
      <c r="F21" s="5"/>
      <c r="G21" s="5"/>
      <c r="H21" s="5"/>
    </row>
    <row r="22" spans="1:8" x14ac:dyDescent="0.25">
      <c r="A22" s="9">
        <f>D3-((A9+C9)*(E9/2))</f>
        <v>323</v>
      </c>
      <c r="B22" s="10" t="s">
        <v>9</v>
      </c>
      <c r="C22" s="9">
        <f>D4-((B9+D9)*(E9/2))</f>
        <v>352</v>
      </c>
      <c r="D22" s="10" t="s">
        <v>10</v>
      </c>
      <c r="E22" s="9">
        <f>A22*C22</f>
        <v>113696</v>
      </c>
      <c r="F22" s="5"/>
      <c r="G22" s="5"/>
      <c r="H22" s="5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8" t="s">
        <v>13</v>
      </c>
      <c r="B25" s="5"/>
      <c r="C25" s="5"/>
      <c r="D25" s="5"/>
      <c r="E25" s="5"/>
      <c r="F25" s="5"/>
      <c r="G25" s="5"/>
      <c r="H25" s="5"/>
    </row>
    <row r="26" spans="1:8" x14ac:dyDescent="0.25">
      <c r="A26" s="8"/>
      <c r="B26" s="5"/>
      <c r="C26" s="5"/>
      <c r="D26" s="5"/>
      <c r="E26" s="5"/>
      <c r="F26" s="5"/>
      <c r="G26" s="5"/>
      <c r="H26" s="5"/>
    </row>
    <row r="27" spans="1:8" x14ac:dyDescent="0.25">
      <c r="A27" s="8" t="s">
        <v>14</v>
      </c>
      <c r="B27" s="11">
        <f>(+E14+(4*E22)+E18)*(E9/6)</f>
        <v>705411.71666666702</v>
      </c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8" t="s">
        <v>16</v>
      </c>
      <c r="B29" s="7">
        <f>B27/27</f>
        <v>26126.359876543222</v>
      </c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12">
        <f>B27</f>
        <v>705411.71666666702</v>
      </c>
      <c r="B31" s="13" t="s">
        <v>9</v>
      </c>
      <c r="C31" s="10">
        <v>7.48</v>
      </c>
      <c r="D31" s="13" t="s">
        <v>17</v>
      </c>
      <c r="E31" s="10" t="s">
        <v>10</v>
      </c>
      <c r="F31" s="5">
        <f>A31*C31</f>
        <v>5276479.6406666692</v>
      </c>
      <c r="G31" s="8" t="s">
        <v>33</v>
      </c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</sheetData>
  <sheetProtection sheet="1"/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C14" sqref="C14"/>
    </sheetView>
  </sheetViews>
  <sheetFormatPr defaultRowHeight="13.2" x14ac:dyDescent="0.25"/>
  <sheetData>
    <row r="1" spans="1:8" x14ac:dyDescent="0.25">
      <c r="A1" s="8" t="s">
        <v>18</v>
      </c>
      <c r="B1" s="5"/>
      <c r="C1" s="4" t="s">
        <v>23</v>
      </c>
      <c r="D1" s="1" t="str">
        <f>TOD!D1</f>
        <v>Gardner Farm</v>
      </c>
      <c r="E1" s="1"/>
      <c r="F1" s="1"/>
      <c r="G1" s="1"/>
    </row>
    <row r="2" spans="1:8" x14ac:dyDescent="0.25">
      <c r="A2" s="5"/>
      <c r="B2" s="5"/>
      <c r="C2" s="5"/>
    </row>
    <row r="3" spans="1:8" x14ac:dyDescent="0.25">
      <c r="A3" s="8" t="s">
        <v>0</v>
      </c>
      <c r="B3" s="5" t="s">
        <v>15</v>
      </c>
      <c r="C3" s="5"/>
      <c r="D3" s="2">
        <f>LIQUID!A18</f>
        <v>307.5</v>
      </c>
    </row>
    <row r="4" spans="1:8" x14ac:dyDescent="0.25">
      <c r="A4" s="8" t="s">
        <v>1</v>
      </c>
      <c r="B4" s="5" t="s">
        <v>15</v>
      </c>
      <c r="C4" s="5"/>
      <c r="D4" s="2">
        <f>LIQUID!C18</f>
        <v>336.5</v>
      </c>
    </row>
    <row r="5" spans="1:8" x14ac:dyDescent="0.25">
      <c r="A5" s="8" t="s">
        <v>25</v>
      </c>
      <c r="B5" s="5"/>
      <c r="C5" s="5"/>
      <c r="D5" s="3">
        <f>LIQUID!D6</f>
        <v>85</v>
      </c>
    </row>
    <row r="6" spans="1:8" x14ac:dyDescent="0.25">
      <c r="A6" s="8" t="s">
        <v>22</v>
      </c>
      <c r="B6" s="5"/>
      <c r="C6" s="5"/>
      <c r="D6" s="3">
        <f>'COVER '!E18</f>
        <v>80</v>
      </c>
    </row>
    <row r="7" spans="1:8" x14ac:dyDescent="0.25">
      <c r="A7" s="5"/>
      <c r="B7" s="5"/>
      <c r="C7" s="5"/>
      <c r="D7" s="5"/>
      <c r="E7" s="5"/>
      <c r="F7" s="5"/>
      <c r="G7" s="5"/>
      <c r="H7" s="5"/>
    </row>
    <row r="8" spans="1: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5"/>
      <c r="G8" s="5"/>
      <c r="H8" s="5"/>
    </row>
    <row r="9" spans="1:8" x14ac:dyDescent="0.25">
      <c r="A9" s="2">
        <f>'COVER '!E21</f>
        <v>2.5</v>
      </c>
      <c r="B9" s="2">
        <f>'COVER '!E22</f>
        <v>2.5</v>
      </c>
      <c r="C9" s="2">
        <f>'COVER '!E23</f>
        <v>2.5</v>
      </c>
      <c r="D9" s="2">
        <f>'COVER '!E24</f>
        <v>2.5</v>
      </c>
      <c r="E9" s="3">
        <f>D5-D6</f>
        <v>5</v>
      </c>
      <c r="F9" s="5"/>
      <c r="G9" s="5"/>
      <c r="H9" s="5"/>
    </row>
    <row r="10" spans="1:8" x14ac:dyDescent="0.25">
      <c r="A10" s="5"/>
      <c r="B10" s="5"/>
      <c r="C10" s="7"/>
      <c r="D10" s="5"/>
      <c r="E10" s="7"/>
      <c r="F10" s="5"/>
      <c r="G10" s="5"/>
      <c r="H10" s="5"/>
    </row>
    <row r="11" spans="1:8" x14ac:dyDescent="0.25">
      <c r="A11" s="5"/>
      <c r="B11" s="5"/>
      <c r="C11" s="7"/>
      <c r="D11" s="5"/>
      <c r="E11" s="7"/>
      <c r="F11" s="5"/>
      <c r="G11" s="5"/>
      <c r="H11" s="5"/>
    </row>
    <row r="12" spans="1:8" x14ac:dyDescent="0.25">
      <c r="A12" s="8" t="s">
        <v>8</v>
      </c>
      <c r="B12" s="5"/>
      <c r="C12" s="7"/>
      <c r="D12" s="5"/>
      <c r="E12" s="7"/>
      <c r="F12" s="5"/>
      <c r="G12" s="5"/>
      <c r="H12" s="5"/>
    </row>
    <row r="13" spans="1:8" x14ac:dyDescent="0.25">
      <c r="A13" s="5"/>
      <c r="B13" s="5"/>
      <c r="C13" s="7"/>
      <c r="D13" s="5"/>
      <c r="E13" s="7"/>
      <c r="F13" s="5"/>
      <c r="G13" s="5"/>
      <c r="H13" s="5"/>
    </row>
    <row r="14" spans="1:8" x14ac:dyDescent="0.25">
      <c r="A14" s="9">
        <f>D3</f>
        <v>307.5</v>
      </c>
      <c r="B14" s="10" t="s">
        <v>9</v>
      </c>
      <c r="C14" s="9">
        <f>D4</f>
        <v>336.5</v>
      </c>
      <c r="D14" s="10" t="s">
        <v>10</v>
      </c>
      <c r="E14" s="9">
        <f>A14*C14</f>
        <v>103473.75</v>
      </c>
      <c r="F14" s="5"/>
      <c r="G14" s="5"/>
      <c r="H14" s="5"/>
    </row>
    <row r="15" spans="1:8" x14ac:dyDescent="0.25">
      <c r="A15" s="5"/>
      <c r="B15" s="5"/>
      <c r="C15" s="7"/>
      <c r="D15" s="5"/>
      <c r="E15" s="7"/>
      <c r="F15" s="5"/>
      <c r="G15" s="5"/>
      <c r="H15" s="5"/>
    </row>
    <row r="16" spans="1:8" x14ac:dyDescent="0.25">
      <c r="A16" s="8" t="s">
        <v>11</v>
      </c>
      <c r="B16" s="5"/>
      <c r="C16" s="7"/>
      <c r="D16" s="5"/>
      <c r="E16" s="7"/>
      <c r="F16" s="5"/>
      <c r="G16" s="5"/>
      <c r="H16" s="5"/>
    </row>
    <row r="17" spans="1:8" x14ac:dyDescent="0.25">
      <c r="A17" s="5"/>
      <c r="B17" s="5"/>
      <c r="C17" s="7"/>
      <c r="D17" s="5"/>
      <c r="E17" s="7"/>
      <c r="F17" s="5"/>
      <c r="G17" s="5"/>
      <c r="H17" s="5"/>
    </row>
    <row r="18" spans="1:8" x14ac:dyDescent="0.25">
      <c r="A18" s="9">
        <f>D3-((A9+C9)*E9)</f>
        <v>282.5</v>
      </c>
      <c r="B18" s="10" t="s">
        <v>9</v>
      </c>
      <c r="C18" s="9">
        <f>D4-((B9+D9)*E9)</f>
        <v>311.5</v>
      </c>
      <c r="D18" s="10" t="s">
        <v>10</v>
      </c>
      <c r="E18" s="9">
        <f>A18*C18</f>
        <v>87998.75</v>
      </c>
      <c r="F18" s="5"/>
      <c r="G18" s="5"/>
      <c r="H18" s="5"/>
    </row>
    <row r="19" spans="1:8" x14ac:dyDescent="0.25">
      <c r="A19" s="5"/>
      <c r="B19" s="5"/>
      <c r="C19" s="7"/>
      <c r="D19" s="5"/>
      <c r="E19" s="7"/>
      <c r="F19" s="5"/>
      <c r="G19" s="5"/>
      <c r="H19" s="5"/>
    </row>
    <row r="20" spans="1:8" x14ac:dyDescent="0.25">
      <c r="A20" s="8" t="s">
        <v>12</v>
      </c>
      <c r="B20" s="5"/>
      <c r="C20" s="7"/>
      <c r="D20" s="5"/>
      <c r="E20" s="7"/>
      <c r="F20" s="5"/>
      <c r="G20" s="5"/>
      <c r="H20" s="5"/>
    </row>
    <row r="21" spans="1:8" x14ac:dyDescent="0.25">
      <c r="A21" s="5"/>
      <c r="B21" s="5"/>
      <c r="C21" s="7"/>
      <c r="D21" s="5"/>
      <c r="E21" s="7"/>
      <c r="F21" s="5"/>
      <c r="G21" s="5"/>
      <c r="H21" s="5"/>
    </row>
    <row r="22" spans="1:8" x14ac:dyDescent="0.25">
      <c r="A22" s="9">
        <f>D3-((A9+C9)*(E9/2))</f>
        <v>295</v>
      </c>
      <c r="B22" s="10" t="s">
        <v>9</v>
      </c>
      <c r="C22" s="9">
        <f>D4-((B9+D9)*(E9/2))</f>
        <v>324</v>
      </c>
      <c r="D22" s="10" t="s">
        <v>10</v>
      </c>
      <c r="E22" s="9">
        <f>A22*C22</f>
        <v>95580</v>
      </c>
      <c r="F22" s="5"/>
      <c r="G22" s="5"/>
      <c r="H22" s="5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8" t="s">
        <v>13</v>
      </c>
      <c r="B25" s="5"/>
      <c r="C25" s="5"/>
      <c r="D25" s="5"/>
      <c r="E25" s="5"/>
      <c r="F25" s="5"/>
      <c r="G25" s="5"/>
      <c r="H25" s="5"/>
    </row>
    <row r="26" spans="1:8" x14ac:dyDescent="0.25">
      <c r="A26" s="8"/>
      <c r="B26" s="5"/>
      <c r="C26" s="5"/>
      <c r="D26" s="5"/>
      <c r="E26" s="5"/>
      <c r="F26" s="5"/>
      <c r="G26" s="5"/>
      <c r="H26" s="5"/>
    </row>
    <row r="27" spans="1:8" x14ac:dyDescent="0.25">
      <c r="A27" s="8" t="s">
        <v>14</v>
      </c>
      <c r="B27" s="11">
        <f>(+E14+(4*E22)+E18)*(E9/6)</f>
        <v>478160.41666666669</v>
      </c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8" t="s">
        <v>16</v>
      </c>
      <c r="B29" s="7">
        <f>B27/27</f>
        <v>17709.645061728395</v>
      </c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12">
        <f>B27</f>
        <v>478160.41666666669</v>
      </c>
      <c r="B31" s="13" t="s">
        <v>9</v>
      </c>
      <c r="C31" s="10">
        <v>7.48</v>
      </c>
      <c r="D31" s="13" t="s">
        <v>17</v>
      </c>
      <c r="E31" s="10" t="s">
        <v>10</v>
      </c>
      <c r="F31" s="5">
        <f>A31*C31</f>
        <v>3576639.916666667</v>
      </c>
      <c r="G31" s="8" t="s">
        <v>33</v>
      </c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</sheetData>
  <sheetProtection sheet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</vt:lpstr>
      <vt:lpstr>TOD</vt:lpstr>
      <vt:lpstr>LIQUID</vt:lpstr>
      <vt:lpstr>SLUDGE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Soil &amp; Water</dc:creator>
  <cp:lastModifiedBy>Shepherd, Michael D</cp:lastModifiedBy>
  <cp:lastPrinted>2018-11-01T12:33:24Z</cp:lastPrinted>
  <dcterms:created xsi:type="dcterms:W3CDTF">2000-12-18T20:53:23Z</dcterms:created>
  <dcterms:modified xsi:type="dcterms:W3CDTF">2023-11-07T16:00:11Z</dcterms:modified>
</cp:coreProperties>
</file>