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GRPLIFS02\Shares\DSW\Groups\Everyone\Cost_share_programs\AgWRAP\AgWRAP Cost Lists &amp; Calculators\"/>
    </mc:Choice>
  </mc:AlternateContent>
  <xr:revisionPtr revIDLastSave="0" documentId="13_ncr:1_{F212619C-2A33-475C-B88D-6479761E2CA8}" xr6:coauthVersionLast="47" xr6:coauthVersionMax="47" xr10:uidLastSave="{00000000-0000-0000-0000-000000000000}"/>
  <bookViews>
    <workbookView xWindow="-28920" yWindow="-120" windowWidth="29040" windowHeight="15720" activeTab="3" xr2:uid="{972BC5B2-57E7-4D26-95C5-78662A1F70F4}"/>
  </bookViews>
  <sheets>
    <sheet name="Instructions" sheetId="9" r:id="rId1"/>
    <sheet name="FY2024 Wells" sheetId="13" r:id="rId2"/>
    <sheet name="FY2025 Wells" sheetId="12" r:id="rId3"/>
    <sheet name="FY2026 Wells" sheetId="11" r:id="rId4"/>
    <sheet name="FY2027 Wells" sheetId="14" r:id="rId5"/>
    <sheet name="Data" sheetId="8" r:id="rId6"/>
  </sheets>
  <definedNames>
    <definedName name="Region">Data!$E$2:$E$4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14" l="1"/>
  <c r="J25" i="14" a="1"/>
  <c r="J22" i="14" a="1"/>
  <c r="J21" i="14" a="1"/>
  <c r="H13" i="14"/>
  <c r="H12" i="14"/>
  <c r="F12" i="14"/>
  <c r="H8" i="14"/>
  <c r="E8" i="14"/>
  <c r="H7" i="14"/>
  <c r="F7" i="14"/>
  <c r="E7" i="14"/>
  <c r="H31" i="13"/>
  <c r="H31" i="12"/>
  <c r="J8" i="13"/>
  <c r="J7" i="13"/>
  <c r="J12" i="13"/>
  <c r="J13" i="13"/>
  <c r="J13" i="12"/>
  <c r="J12" i="12"/>
  <c r="J8" i="12"/>
  <c r="J7" i="12"/>
  <c r="H13" i="13"/>
  <c r="H8" i="13"/>
  <c r="H12" i="13"/>
  <c r="H7" i="13"/>
  <c r="J25" i="13" a="1"/>
  <c r="I26" i="13"/>
  <c r="J22" i="13" a="1"/>
  <c r="J21" i="13" a="1"/>
  <c r="F12" i="13"/>
  <c r="E8" i="13"/>
  <c r="G13" i="13" s="1"/>
  <c r="G7" i="13"/>
  <c r="I7" i="13" s="1" a="1"/>
  <c r="F7" i="13"/>
  <c r="E7" i="13"/>
  <c r="G12" i="13" s="1"/>
  <c r="I12" i="13" s="1" a="1"/>
  <c r="H13" i="12"/>
  <c r="H12" i="12"/>
  <c r="H8" i="12"/>
  <c r="H7" i="12"/>
  <c r="E8" i="12"/>
  <c r="E7" i="12"/>
  <c r="H13" i="11"/>
  <c r="H12" i="11"/>
  <c r="H8" i="11"/>
  <c r="H7" i="11"/>
  <c r="E8" i="11"/>
  <c r="E7" i="11"/>
  <c r="H31" i="11" s="1"/>
  <c r="I26" i="12"/>
  <c r="I26" i="11"/>
  <c r="J22" i="11" a="1"/>
  <c r="J21" i="11" a="1"/>
  <c r="J21" i="12" a="1"/>
  <c r="J22" i="12" a="1"/>
  <c r="J25" i="12" a="1"/>
  <c r="F12" i="12"/>
  <c r="G8" i="12"/>
  <c r="F7" i="12"/>
  <c r="G7" i="12"/>
  <c r="G13" i="14" l="1"/>
  <c r="G8" i="14"/>
  <c r="G12" i="14"/>
  <c r="G7" i="14"/>
  <c r="H31" i="14"/>
  <c r="I13" i="13" a="1"/>
  <c r="G8" i="13"/>
  <c r="I8" i="13" s="1" a="1"/>
  <c r="G13" i="12"/>
  <c r="I13" i="12" s="1" a="1"/>
  <c r="I8" i="12" a="1"/>
  <c r="I7" i="12" a="1"/>
  <c r="G12" i="12"/>
  <c r="I12" i="12" s="1" a="1"/>
  <c r="J25" i="11" a="1"/>
  <c r="F12" i="11"/>
  <c r="F7" i="11"/>
  <c r="G7" i="11"/>
  <c r="J7" i="11" s="1"/>
  <c r="G8" i="11"/>
  <c r="J8" i="11" s="1"/>
  <c r="I13" i="14" l="1" a="1"/>
  <c r="J13" i="14"/>
  <c r="I8" i="14" a="1"/>
  <c r="J8" i="14"/>
  <c r="I12" i="14" a="1"/>
  <c r="J12" i="14"/>
  <c r="I7" i="14" a="1"/>
  <c r="J7" i="14"/>
  <c r="G13" i="11"/>
  <c r="J13" i="11" s="1"/>
  <c r="G12" i="11"/>
  <c r="J12" i="11" s="1"/>
  <c r="I8" i="11" a="1"/>
  <c r="I13" i="11" l="1" a="1"/>
  <c r="I12" i="11" a="1"/>
  <c r="I7" i="11" l="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<sst xmlns="http://schemas.openxmlformats.org/spreadsheetml/2006/main" count="442" uniqueCount="92">
  <si>
    <t>PUMP: housing, fiberglass/site built</t>
  </si>
  <si>
    <t>TANK: temp storage, 1000 gal</t>
  </si>
  <si>
    <t>TANK: temp storage, 1500 gal</t>
  </si>
  <si>
    <t>TANK: temp storage, 2500 gal</t>
  </si>
  <si>
    <t>Instructions</t>
  </si>
  <si>
    <t xml:space="preserve">If you have any questions, please contact Lorien Deaton at </t>
  </si>
  <si>
    <t>Actual1/Avg0</t>
  </si>
  <si>
    <t>lorien.deaton@ncagr.gov</t>
  </si>
  <si>
    <t>Cooperator Name:</t>
  </si>
  <si>
    <t>Well pressure tank (typically 44gal)</t>
  </si>
  <si>
    <t>Vendor</t>
  </si>
  <si>
    <t>--</t>
  </si>
  <si>
    <t>Lowe's</t>
  </si>
  <si>
    <t>Home Depot</t>
  </si>
  <si>
    <t>Other</t>
  </si>
  <si>
    <t>Cost on Receipts</t>
  </si>
  <si>
    <t>Grout, Screen, Gravel</t>
  </si>
  <si>
    <t>Well Drilling Depth (linear foot)</t>
  </si>
  <si>
    <t>Casing</t>
  </si>
  <si>
    <t>Steel Casing</t>
  </si>
  <si>
    <t>Component Cap 75%</t>
  </si>
  <si>
    <t>Component Cap 90%</t>
  </si>
  <si>
    <t>Electric Pump</t>
  </si>
  <si>
    <t>Solar Powered Pump</t>
  </si>
  <si>
    <t>Labor</t>
  </si>
  <si>
    <t>Trencher</t>
  </si>
  <si>
    <t>Solar Pump Hookup (wire, conduit, plumbing)*</t>
  </si>
  <si>
    <t>Electric Hookup (Wire, Conduit, Plumbing)*</t>
  </si>
  <si>
    <t>Well Permit (only where ag well permit fees are required)</t>
  </si>
  <si>
    <t>Well Driller</t>
  </si>
  <si>
    <t>Plumber</t>
  </si>
  <si>
    <t>Item</t>
  </si>
  <si>
    <t>Preliminary 75% total</t>
  </si>
  <si>
    <t>Preliminary 90% Total</t>
  </si>
  <si>
    <t>Electrician</t>
  </si>
  <si>
    <t>datatab</t>
  </si>
  <si>
    <t>protection:</t>
  </si>
  <si>
    <t>Well RFP Calculator</t>
  </si>
  <si>
    <t>District Cap</t>
  </si>
  <si>
    <t>Yes</t>
  </si>
  <si>
    <t>-</t>
  </si>
  <si>
    <t>Cost Share Program</t>
  </si>
  <si>
    <t>ACSP</t>
  </si>
  <si>
    <t>AgWRAP</t>
  </si>
  <si>
    <t xml:space="preserve">Labor </t>
  </si>
  <si>
    <t>Region</t>
  </si>
  <si>
    <t>East</t>
  </si>
  <si>
    <t>Central</t>
  </si>
  <si>
    <t>West</t>
  </si>
  <si>
    <t>Cost Share Percentage</t>
  </si>
  <si>
    <t>District</t>
  </si>
  <si>
    <t>Plumbing/Pipe</t>
  </si>
  <si>
    <t>Wiring/Electrical</t>
  </si>
  <si>
    <t>Pump Total at  75%</t>
  </si>
  <si>
    <t>Pump Total at 90%</t>
  </si>
  <si>
    <t>Total footage drilled (GW-1)</t>
  </si>
  <si>
    <t>Well Permit</t>
  </si>
  <si>
    <t>Data provided will be used for the triennial cost list review</t>
  </si>
  <si>
    <t>Cost 
Share %</t>
  </si>
  <si>
    <t>Average Cost Items</t>
  </si>
  <si>
    <t>PY26 Payment Rate</t>
  </si>
  <si>
    <t>Pressure Tank</t>
  </si>
  <si>
    <t>Actual Cost Items</t>
  </si>
  <si>
    <t>Contract Number:</t>
  </si>
  <si>
    <t>Electric</t>
  </si>
  <si>
    <t>Solar</t>
  </si>
  <si>
    <t>PY25 Payment Rate</t>
  </si>
  <si>
    <t>Note: Steel casing is only cost shareable if recommended by the well driller and included on the drilling receipts. If Steel casing is not specified on the receipt, pvc casing was used and already factored into the regional averages for the well construction.</t>
  </si>
  <si>
    <r>
      <t>Steel Casing total footage</t>
    </r>
    <r>
      <rPr>
        <vertAlign val="superscript"/>
        <sz val="12"/>
        <color theme="1"/>
        <rFont val="Calibri"/>
        <family val="2"/>
        <scheme val="minor"/>
      </rPr>
      <t>4</t>
    </r>
  </si>
  <si>
    <r>
      <t>Pump Payment for RFP</t>
    </r>
    <r>
      <rPr>
        <b/>
        <vertAlign val="superscript"/>
        <sz val="14"/>
        <color theme="1"/>
        <rFont val="Calibri"/>
        <family val="2"/>
        <scheme val="minor"/>
      </rPr>
      <t>6</t>
    </r>
  </si>
  <si>
    <r>
      <t>If RFP request differs from totals here, or if you have any comments, 
please clarify below</t>
    </r>
    <r>
      <rPr>
        <vertAlign val="superscript"/>
        <sz val="12"/>
        <color theme="1"/>
        <rFont val="Calibri"/>
        <family val="2"/>
        <scheme val="minor"/>
      </rPr>
      <t>5</t>
    </r>
    <r>
      <rPr>
        <sz val="12"/>
        <color theme="1"/>
        <rFont val="Calibri"/>
        <family val="2"/>
        <scheme val="minor"/>
      </rPr>
      <t>:</t>
    </r>
  </si>
  <si>
    <r>
      <t>Optional Information</t>
    </r>
    <r>
      <rPr>
        <b/>
        <vertAlign val="superscript"/>
        <sz val="14"/>
        <color theme="1"/>
        <rFont val="Calibri"/>
        <family val="2"/>
        <scheme val="minor"/>
      </rPr>
      <t>4</t>
    </r>
  </si>
  <si>
    <t>7. Save this form as a PDF and upload this with the itemized pump receipts and GW-1 into CS2.</t>
  </si>
  <si>
    <r>
      <t xml:space="preserve">2. Fill in </t>
    </r>
    <r>
      <rPr>
        <b/>
        <sz val="14"/>
        <color theme="0" tint="-0.499984740745262"/>
        <rFont val="Calibri"/>
        <family val="2"/>
        <scheme val="minor"/>
      </rPr>
      <t>gray boxes</t>
    </r>
    <r>
      <rPr>
        <sz val="14"/>
        <color theme="1"/>
        <rFont val="Calibri"/>
        <family val="2"/>
        <scheme val="minor"/>
      </rPr>
      <t xml:space="preserve"> for contract details, program/region/cost share %, and if there's a district cap</t>
    </r>
  </si>
  <si>
    <r>
      <t xml:space="preserve">Required 
Actual Cost Items - Pump Only </t>
    </r>
    <r>
      <rPr>
        <b/>
        <vertAlign val="superscript"/>
        <sz val="14"/>
        <color theme="1"/>
        <rFont val="Calibri"/>
        <family val="2"/>
        <scheme val="minor"/>
      </rPr>
      <t>3</t>
    </r>
  </si>
  <si>
    <t>Description</t>
  </si>
  <si>
    <t>Cost on Receipt</t>
  </si>
  <si>
    <t>FY2025 Well Pump Receipt Summary</t>
  </si>
  <si>
    <t>FY2026 Well Pump Receipt Summary</t>
  </si>
  <si>
    <t>5. If the pump payment request differs from the calculator total (due to limited funding), please note the correct amount in the comment box.</t>
  </si>
  <si>
    <t>Well construction TOTAL: (labor + drilling + grout + pvc casing + 
well seal/head protection)</t>
  </si>
  <si>
    <t>Receipts Total</t>
  </si>
  <si>
    <t>PUMP: housing</t>
  </si>
  <si>
    <t>FY2024 Well Pump Receipt Summary</t>
  </si>
  <si>
    <t>PY24 Payment Rate</t>
  </si>
  <si>
    <r>
      <t>Steel Casing cost</t>
    </r>
    <r>
      <rPr>
        <vertAlign val="superscript"/>
        <sz val="12"/>
        <rFont val="Calibri"/>
        <family val="2"/>
        <scheme val="minor"/>
      </rPr>
      <t>4</t>
    </r>
  </si>
  <si>
    <t>Well total cost</t>
  </si>
  <si>
    <t>1. Select the correct fiscal year's sheet.</t>
  </si>
  <si>
    <t>4. Receipts/totals for AVERAGE well construction components are not required. Any data provided for these items will be used for the triennial cost estimate list review.</t>
  </si>
  <si>
    <t>6. The highlighted box is the Pump - Water supply total that's entered into the RFP. It will reflect either the pump total or the cap if it's reached.</t>
  </si>
  <si>
    <r>
      <t xml:space="preserve">3. Complete the </t>
    </r>
    <r>
      <rPr>
        <b/>
        <sz val="14"/>
        <color theme="2" tint="-0.499984740745262"/>
        <rFont val="Calibri"/>
        <family val="2"/>
        <scheme val="minor"/>
      </rPr>
      <t>gray boxes</t>
    </r>
    <r>
      <rPr>
        <sz val="14"/>
        <color theme="1"/>
        <rFont val="Calibri"/>
        <family val="2"/>
        <scheme val="minor"/>
      </rPr>
      <t xml:space="preserve"> with item/amount purchased, the cost, and the vendor for individual pump-related items only. If additional work was done to hookup waterers or an irrigation system, these items are not cost shareable under the pump component and should not be included here.</t>
    </r>
  </si>
  <si>
    <t>FY2027 Well Pump Receipt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</si>
</sst>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8" formatCode="&quot;$&quot;#,##0.00_);[Red]\(&quot;$&quot;#,##0.00\)"/>
    <numFmt numFmtId="164" formatCode="&quot;$&quot;#,##0.00"/>
    <numFmt numFmtId="165" formatCode="&quot;$&quot;#,##0"/>
  </numFmts>
  <fonts count="24" x14ac:knownFonts="1">
    <font>
      <sz val="11"/>
      <color theme="1"/>
      <name val="Calibri"/>
      <family val="2"/>
      <scheme val="minor"/>
    </font>
    <font>
      <sz val="10"/>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
      <b/>
      <sz val="10"/>
      <color theme="1"/>
      <name val="Calibri"/>
      <family val="2"/>
      <scheme val="minor"/>
    </font>
    <font>
      <b/>
      <sz val="16"/>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12"/>
      <color rgb="FFFF0000"/>
      <name val="Calibri"/>
      <family val="2"/>
      <scheme val="minor"/>
    </font>
    <font>
      <b/>
      <sz val="22"/>
      <color theme="1"/>
      <name val="Calibri"/>
      <family val="2"/>
      <scheme val="minor"/>
    </font>
    <font>
      <b/>
      <sz val="14"/>
      <color theme="9" tint="-0.249977111117893"/>
      <name val="Calibri"/>
      <family val="2"/>
      <scheme val="minor"/>
    </font>
    <font>
      <b/>
      <sz val="14"/>
      <color theme="0" tint="-0.499984740745262"/>
      <name val="Calibri"/>
      <family val="2"/>
      <scheme val="minor"/>
    </font>
    <font>
      <sz val="12"/>
      <color rgb="FF7030A0"/>
      <name val="Calibri"/>
      <family val="2"/>
      <scheme val="minor"/>
    </font>
    <font>
      <b/>
      <sz val="18"/>
      <color theme="1"/>
      <name val="Calibri"/>
      <family val="2"/>
      <scheme val="minor"/>
    </font>
    <font>
      <b/>
      <sz val="14"/>
      <name val="Calibri"/>
      <family val="2"/>
      <scheme val="minor"/>
    </font>
    <font>
      <b/>
      <sz val="12"/>
      <name val="Calibri"/>
      <family val="2"/>
      <scheme val="minor"/>
    </font>
    <font>
      <b/>
      <sz val="14"/>
      <color theme="2" tint="-0.499984740745262"/>
      <name val="Calibri"/>
      <family val="2"/>
      <scheme val="minor"/>
    </font>
    <font>
      <sz val="12"/>
      <name val="Calibri"/>
      <family val="2"/>
      <scheme val="minor"/>
    </font>
    <font>
      <sz val="8"/>
      <color theme="1"/>
      <name val="Calibri"/>
      <family val="2"/>
      <scheme val="minor"/>
    </font>
    <font>
      <vertAlign val="superscript"/>
      <sz val="12"/>
      <name val="Calibri"/>
      <family val="2"/>
      <scheme val="minor"/>
    </font>
    <font>
      <vertAlign val="superscript"/>
      <sz val="12"/>
      <color theme="1"/>
      <name val="Calibri"/>
      <family val="2"/>
      <scheme val="minor"/>
    </font>
    <font>
      <b/>
      <vertAlign val="superscript"/>
      <sz val="14"/>
      <color theme="1"/>
      <name val="Calibri"/>
      <family val="2"/>
      <scheme val="minor"/>
    </font>
  </fonts>
  <fills count="10">
    <fill>
      <patternFill patternType="none"/>
    </fill>
    <fill>
      <patternFill patternType="gray125"/>
    </fill>
    <fill>
      <patternFill patternType="solid">
        <fgColor theme="0"/>
        <bgColor theme="4" tint="0.79998168889431442"/>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2"/>
        <bgColor theme="4" tint="0.79998168889431442"/>
      </patternFill>
    </fill>
    <fill>
      <patternFill patternType="solid">
        <fgColor theme="6" tint="0.79998168889431442"/>
        <bgColor indexed="64"/>
      </patternFill>
    </fill>
    <fill>
      <patternFill patternType="solid">
        <fgColor rgb="FFFFFF0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slantDashDot">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276">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9" fontId="0" fillId="0" borderId="0" xfId="0" applyNumberFormat="1"/>
    <xf numFmtId="0" fontId="3" fillId="0" borderId="0" xfId="0" applyFont="1"/>
    <xf numFmtId="0" fontId="0" fillId="3" borderId="0" xfId="0" applyFill="1"/>
    <xf numFmtId="0" fontId="0" fillId="0" borderId="1" xfId="0" applyBorder="1"/>
    <xf numFmtId="0" fontId="1" fillId="0" borderId="0" xfId="0" applyFont="1" applyAlignment="1" applyProtection="1">
      <alignment horizontal="center" vertical="center"/>
      <protection locked="0"/>
    </xf>
    <xf numFmtId="0" fontId="0" fillId="0" borderId="0" xfId="0" applyProtection="1">
      <protection locked="0"/>
    </xf>
    <xf numFmtId="0" fontId="0" fillId="0" borderId="0" xfId="0" applyAlignment="1">
      <alignment horizontal="center"/>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left"/>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xf>
    <xf numFmtId="0" fontId="1" fillId="0" borderId="9" xfId="0" applyFont="1" applyBorder="1" applyAlignment="1">
      <alignment horizontal="center" vertical="center" wrapText="1"/>
    </xf>
    <xf numFmtId="0" fontId="1" fillId="0" borderId="14" xfId="0" applyFont="1" applyBorder="1" applyAlignment="1">
      <alignment horizontal="center" vertical="center" wrapText="1"/>
    </xf>
    <xf numFmtId="8" fontId="4" fillId="0" borderId="0" xfId="0" applyNumberFormat="1" applyFont="1" applyAlignment="1" applyProtection="1">
      <alignment horizontal="center"/>
      <protection locked="0"/>
    </xf>
    <xf numFmtId="0" fontId="5" fillId="0" borderId="0" xfId="0" quotePrefix="1" applyFont="1" applyAlignment="1">
      <alignment horizontal="center" vertical="center"/>
    </xf>
    <xf numFmtId="0" fontId="1" fillId="0" borderId="1" xfId="0" applyFont="1" applyBorder="1" applyAlignment="1" applyProtection="1">
      <alignment horizontal="left" vertical="center"/>
      <protection locked="0"/>
    </xf>
    <xf numFmtId="0" fontId="1" fillId="2" borderId="12" xfId="0" applyFont="1" applyFill="1" applyBorder="1" applyAlignment="1">
      <alignment horizontal="left" vertical="center" wrapText="1"/>
    </xf>
    <xf numFmtId="0" fontId="0" fillId="0" borderId="3" xfId="0" applyBorder="1"/>
    <xf numFmtId="0" fontId="5" fillId="0" borderId="5" xfId="0" applyFont="1" applyBorder="1" applyAlignment="1">
      <alignment horizontal="center" vertical="center"/>
    </xf>
    <xf numFmtId="0" fontId="1" fillId="0" borderId="5" xfId="0" quotePrefix="1" applyFont="1" applyBorder="1" applyAlignment="1">
      <alignment horizontal="center" vertical="center"/>
    </xf>
    <xf numFmtId="0" fontId="0" fillId="0" borderId="0" xfId="0" applyAlignment="1" applyProtection="1">
      <alignment horizontal="center" vertical="center"/>
      <protection locked="0"/>
    </xf>
    <xf numFmtId="164" fontId="1" fillId="0" borderId="0" xfId="0" applyNumberFormat="1" applyFont="1" applyAlignment="1">
      <alignment vertical="center" wrapText="1"/>
    </xf>
    <xf numFmtId="0" fontId="0" fillId="0" borderId="0" xfId="0" quotePrefix="1"/>
    <xf numFmtId="0" fontId="9" fillId="0" borderId="0" xfId="0" applyFont="1" applyAlignment="1">
      <alignment horizontal="center" vertical="center"/>
    </xf>
    <xf numFmtId="0" fontId="9" fillId="0" borderId="0" xfId="0" applyFont="1" applyAlignment="1" applyProtection="1">
      <alignment horizontal="center" vertical="center"/>
      <protection locked="0"/>
    </xf>
    <xf numFmtId="0" fontId="9" fillId="0" borderId="0" xfId="0" applyFont="1" applyProtection="1">
      <protection locked="0"/>
    </xf>
    <xf numFmtId="0" fontId="9" fillId="0" borderId="0" xfId="0" applyFont="1" applyAlignment="1">
      <alignment horizontal="left"/>
    </xf>
    <xf numFmtId="0" fontId="9" fillId="0" borderId="0" xfId="0" applyFont="1" applyAlignment="1">
      <alignment horizontal="center"/>
    </xf>
    <xf numFmtId="0" fontId="8" fillId="0" borderId="0" xfId="0" applyFont="1" applyProtection="1">
      <protection locked="0"/>
    </xf>
    <xf numFmtId="0" fontId="8" fillId="0" borderId="0" xfId="0" applyFont="1" applyAlignment="1" applyProtection="1">
      <alignment vertical="top" wrapText="1"/>
      <protection locked="0"/>
    </xf>
    <xf numFmtId="8" fontId="10" fillId="0" borderId="0" xfId="0" applyNumberFormat="1" applyFont="1" applyAlignment="1" applyProtection="1">
      <alignment horizontal="center" vertical="center"/>
      <protection locked="0"/>
    </xf>
    <xf numFmtId="0" fontId="8" fillId="3" borderId="18" xfId="0" applyFont="1" applyFill="1" applyBorder="1" applyAlignment="1" applyProtection="1">
      <alignment horizontal="right"/>
      <protection locked="0"/>
    </xf>
    <xf numFmtId="0" fontId="8" fillId="3" borderId="39" xfId="0" applyFont="1" applyFill="1" applyBorder="1" applyAlignment="1" applyProtection="1">
      <alignment horizontal="right"/>
      <protection locked="0"/>
    </xf>
    <xf numFmtId="0" fontId="8" fillId="3" borderId="35" xfId="0" applyFont="1" applyFill="1" applyBorder="1" applyAlignment="1" applyProtection="1">
      <alignment horizontal="right"/>
      <protection locked="0"/>
    </xf>
    <xf numFmtId="0" fontId="9" fillId="0" borderId="22" xfId="0" applyFont="1" applyBorder="1" applyAlignment="1">
      <alignment horizontal="right" vertical="center" wrapText="1"/>
    </xf>
    <xf numFmtId="0" fontId="9" fillId="3" borderId="10" xfId="0" applyFont="1" applyFill="1" applyBorder="1" applyAlignment="1">
      <alignment horizontal="right" vertical="center" wrapText="1"/>
    </xf>
    <xf numFmtId="0" fontId="9" fillId="3" borderId="11" xfId="0" applyFont="1" applyFill="1" applyBorder="1" applyAlignment="1">
      <alignment horizontal="right" vertical="center" wrapText="1"/>
    </xf>
    <xf numFmtId="0" fontId="9" fillId="0" borderId="10" xfId="0" applyFont="1" applyBorder="1" applyAlignment="1">
      <alignment horizontal="right" vertical="center" wrapText="1"/>
    </xf>
    <xf numFmtId="0" fontId="9" fillId="0" borderId="11" xfId="0" applyFont="1" applyBorder="1" applyAlignment="1">
      <alignment horizontal="right" vertical="center" wrapText="1"/>
    </xf>
    <xf numFmtId="0" fontId="9" fillId="4" borderId="2" xfId="0" applyFont="1" applyFill="1" applyBorder="1" applyAlignment="1" applyProtection="1">
      <alignment horizontal="center" vertical="center" shrinkToFit="1"/>
      <protection locked="0"/>
    </xf>
    <xf numFmtId="0" fontId="9" fillId="4" borderId="1" xfId="0" applyFont="1" applyFill="1" applyBorder="1" applyAlignment="1" applyProtection="1">
      <alignment horizontal="center" vertical="center" shrinkToFit="1"/>
      <protection locked="0"/>
    </xf>
    <xf numFmtId="0" fontId="9" fillId="4" borderId="12" xfId="0" applyFont="1" applyFill="1" applyBorder="1" applyAlignment="1" applyProtection="1">
      <alignment horizontal="center" vertical="center" shrinkToFit="1"/>
      <protection locked="0"/>
    </xf>
    <xf numFmtId="0" fontId="9" fillId="4" borderId="7" xfId="0" applyFont="1" applyFill="1" applyBorder="1" applyAlignment="1" applyProtection="1">
      <alignment horizontal="center" vertical="center" shrinkToFit="1"/>
      <protection locked="0"/>
    </xf>
    <xf numFmtId="0" fontId="6" fillId="0" borderId="0" xfId="0" applyFont="1" applyAlignment="1">
      <alignment horizontal="center" vertical="center"/>
    </xf>
    <xf numFmtId="0" fontId="7" fillId="0" borderId="0" xfId="1" applyProtection="1"/>
    <xf numFmtId="0" fontId="9" fillId="0" borderId="37" xfId="0" applyFont="1" applyBorder="1" applyProtection="1">
      <protection locked="0"/>
    </xf>
    <xf numFmtId="0" fontId="9" fillId="0" borderId="37" xfId="0" applyFont="1" applyBorder="1" applyAlignment="1" applyProtection="1">
      <alignment horizontal="center" vertical="center"/>
      <protection locked="0"/>
    </xf>
    <xf numFmtId="0" fontId="9" fillId="3" borderId="22" xfId="0" applyFont="1" applyFill="1" applyBorder="1" applyAlignment="1">
      <alignment horizontal="right" vertical="center" wrapText="1"/>
    </xf>
    <xf numFmtId="0" fontId="9" fillId="4" borderId="48" xfId="0" applyFont="1" applyFill="1" applyBorder="1" applyAlignment="1" applyProtection="1">
      <alignment horizontal="center" vertical="center" shrinkToFit="1"/>
      <protection locked="0"/>
    </xf>
    <xf numFmtId="164" fontId="9" fillId="3" borderId="0" xfId="0" applyNumberFormat="1" applyFont="1" applyFill="1" applyAlignment="1">
      <alignment vertical="center"/>
    </xf>
    <xf numFmtId="164" fontId="9" fillId="3" borderId="0" xfId="0" applyNumberFormat="1" applyFont="1" applyFill="1" applyAlignment="1">
      <alignment horizontal="center" vertical="center"/>
    </xf>
    <xf numFmtId="164" fontId="9" fillId="3" borderId="0" xfId="0" applyNumberFormat="1" applyFont="1" applyFill="1" applyAlignment="1">
      <alignment horizontal="center" vertical="center" wrapText="1"/>
    </xf>
    <xf numFmtId="164" fontId="9" fillId="3" borderId="0" xfId="0" applyNumberFormat="1" applyFont="1" applyFill="1" applyAlignment="1">
      <alignment vertical="center" wrapText="1"/>
    </xf>
    <xf numFmtId="164" fontId="9" fillId="6" borderId="36" xfId="0" applyNumberFormat="1" applyFont="1" applyFill="1" applyBorder="1" applyAlignment="1">
      <alignment horizontal="center" vertical="center" wrapText="1"/>
    </xf>
    <xf numFmtId="164" fontId="9" fillId="6" borderId="3" xfId="0" applyNumberFormat="1" applyFont="1" applyFill="1" applyBorder="1" applyAlignment="1">
      <alignment horizontal="center" vertical="center" wrapText="1"/>
    </xf>
    <xf numFmtId="164" fontId="9" fillId="5" borderId="50" xfId="0" applyNumberFormat="1" applyFont="1" applyFill="1" applyBorder="1" applyAlignment="1">
      <alignment horizontal="center" vertical="center" wrapText="1"/>
    </xf>
    <xf numFmtId="164" fontId="2" fillId="5" borderId="41" xfId="0" applyNumberFormat="1" applyFont="1" applyFill="1" applyBorder="1" applyAlignment="1">
      <alignment horizontal="center" vertical="center" wrapText="1"/>
    </xf>
    <xf numFmtId="164" fontId="2" fillId="6" borderId="41" xfId="0" applyNumberFormat="1" applyFont="1" applyFill="1" applyBorder="1" applyAlignment="1">
      <alignment horizontal="center" vertical="center" wrapText="1"/>
    </xf>
    <xf numFmtId="164" fontId="2" fillId="6" borderId="25" xfId="0" applyNumberFormat="1" applyFont="1" applyFill="1" applyBorder="1" applyAlignment="1">
      <alignment horizontal="center" vertical="center" wrapText="1"/>
    </xf>
    <xf numFmtId="0" fontId="9" fillId="4" borderId="52" xfId="0" applyFont="1" applyFill="1" applyBorder="1" applyAlignment="1" applyProtection="1">
      <alignment horizontal="center" vertical="center"/>
      <protection locked="0"/>
    </xf>
    <xf numFmtId="0" fontId="9" fillId="4" borderId="51" xfId="0" applyFont="1" applyFill="1" applyBorder="1" applyAlignment="1" applyProtection="1">
      <alignment horizontal="center" vertical="center"/>
      <protection locked="0"/>
    </xf>
    <xf numFmtId="0" fontId="9" fillId="4" borderId="53" xfId="0" applyFont="1" applyFill="1" applyBorder="1" applyAlignment="1" applyProtection="1">
      <alignment horizontal="center" vertical="center"/>
      <protection locked="0"/>
    </xf>
    <xf numFmtId="0" fontId="9" fillId="4" borderId="54" xfId="0" applyFont="1" applyFill="1" applyBorder="1" applyAlignment="1" applyProtection="1">
      <alignment horizontal="center" vertical="center"/>
      <protection locked="0"/>
    </xf>
    <xf numFmtId="0" fontId="9" fillId="3" borderId="32" xfId="0" applyFont="1" applyFill="1" applyBorder="1" applyAlignment="1">
      <alignment horizontal="right" vertical="center" wrapText="1"/>
    </xf>
    <xf numFmtId="0" fontId="9" fillId="4" borderId="46" xfId="0" applyFont="1" applyFill="1" applyBorder="1" applyAlignment="1" applyProtection="1">
      <alignment horizontal="center" vertical="center"/>
      <protection locked="0"/>
    </xf>
    <xf numFmtId="0" fontId="9" fillId="3" borderId="0" xfId="0" applyFont="1" applyFill="1" applyAlignment="1">
      <alignment horizontal="center" vertical="center"/>
    </xf>
    <xf numFmtId="0" fontId="9" fillId="3" borderId="0" xfId="0" applyFont="1" applyFill="1" applyAlignment="1">
      <alignment horizontal="left" vertical="center" wrapText="1"/>
    </xf>
    <xf numFmtId="0" fontId="9" fillId="3" borderId="0" xfId="0" applyFont="1" applyFill="1" applyAlignment="1">
      <alignment horizontal="right" vertical="center" wrapText="1"/>
    </xf>
    <xf numFmtId="0" fontId="9" fillId="3" borderId="0" xfId="0" applyFont="1" applyFill="1" applyAlignment="1" applyProtection="1">
      <alignment horizontal="center" vertical="center" shrinkToFit="1"/>
      <protection locked="0"/>
    </xf>
    <xf numFmtId="7" fontId="9" fillId="3" borderId="0" xfId="0" applyNumberFormat="1" applyFont="1" applyFill="1" applyAlignment="1" applyProtection="1">
      <alignment horizontal="center" vertical="center" shrinkToFit="1"/>
      <protection locked="0"/>
    </xf>
    <xf numFmtId="0" fontId="8" fillId="0" borderId="0" xfId="0" applyFont="1" applyAlignment="1">
      <alignment vertical="center"/>
    </xf>
    <xf numFmtId="8"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6" borderId="21" xfId="0" applyFont="1" applyFill="1" applyBorder="1" applyAlignment="1">
      <alignment horizontal="center" vertical="center" wrapText="1"/>
    </xf>
    <xf numFmtId="0" fontId="2" fillId="6" borderId="6" xfId="0" applyFont="1" applyFill="1" applyBorder="1" applyAlignment="1">
      <alignment horizontal="center" vertical="center" wrapText="1"/>
    </xf>
    <xf numFmtId="164" fontId="9" fillId="3" borderId="55" xfId="0" applyNumberFormat="1" applyFont="1" applyFill="1" applyBorder="1" applyAlignment="1">
      <alignment horizontal="center" vertical="center"/>
    </xf>
    <xf numFmtId="164" fontId="9" fillId="3" borderId="47" xfId="0" applyNumberFormat="1" applyFont="1" applyFill="1" applyBorder="1" applyAlignment="1">
      <alignment horizontal="center" vertical="center"/>
    </xf>
    <xf numFmtId="164" fontId="9" fillId="8" borderId="59" xfId="0" applyNumberFormat="1" applyFont="1" applyFill="1" applyBorder="1" applyAlignment="1" applyProtection="1">
      <alignment horizontal="center" vertical="center" wrapText="1"/>
      <protection locked="0"/>
    </xf>
    <xf numFmtId="164" fontId="9" fillId="8" borderId="42" xfId="0" applyNumberFormat="1" applyFont="1" applyFill="1" applyBorder="1" applyAlignment="1" applyProtection="1">
      <alignment horizontal="center" vertical="center" wrapText="1"/>
      <protection locked="0"/>
    </xf>
    <xf numFmtId="164" fontId="9" fillId="8" borderId="26" xfId="0" applyNumberFormat="1" applyFont="1" applyFill="1" applyBorder="1" applyAlignment="1" applyProtection="1">
      <alignment horizontal="center" vertical="center" wrapText="1"/>
      <protection locked="0"/>
    </xf>
    <xf numFmtId="0" fontId="2" fillId="3" borderId="0" xfId="0" applyFont="1" applyFill="1" applyAlignment="1">
      <alignment vertical="center" wrapText="1"/>
    </xf>
    <xf numFmtId="0" fontId="8" fillId="0" borderId="0" xfId="0" applyFont="1" applyAlignment="1">
      <alignment horizontal="right" vertical="center"/>
    </xf>
    <xf numFmtId="164" fontId="8" fillId="0" borderId="0" xfId="0" applyNumberFormat="1" applyFont="1" applyAlignment="1">
      <alignment horizontal="center" vertical="center"/>
    </xf>
    <xf numFmtId="0" fontId="9" fillId="0" borderId="0" xfId="0" applyFont="1" applyAlignment="1">
      <alignment horizontal="left" vertical="center" wrapText="1"/>
    </xf>
    <xf numFmtId="0" fontId="15"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right" vertical="center" wrapText="1"/>
      <protection locked="0"/>
    </xf>
    <xf numFmtId="165" fontId="9" fillId="0" borderId="0" xfId="0" applyNumberFormat="1" applyFont="1" applyAlignment="1" applyProtection="1">
      <alignment horizontal="center" vertical="center" wrapText="1"/>
      <protection locked="0"/>
    </xf>
    <xf numFmtId="1" fontId="9" fillId="0" borderId="0" xfId="0" applyNumberFormat="1" applyFont="1" applyAlignment="1" applyProtection="1">
      <alignment horizontal="center" vertical="center" wrapText="1"/>
      <protection locked="0"/>
    </xf>
    <xf numFmtId="164" fontId="9" fillId="0" borderId="0" xfId="0" applyNumberFormat="1" applyFont="1" applyAlignment="1">
      <alignment horizontal="center" vertical="center" wrapText="1"/>
    </xf>
    <xf numFmtId="165" fontId="9" fillId="0" borderId="0" xfId="0" applyNumberFormat="1" applyFont="1" applyAlignment="1">
      <alignment horizontal="center" vertical="center" wrapText="1"/>
    </xf>
    <xf numFmtId="164" fontId="9" fillId="0" borderId="0" xfId="0" applyNumberFormat="1" applyFont="1" applyAlignment="1">
      <alignment vertical="center"/>
    </xf>
    <xf numFmtId="164" fontId="14" fillId="0" borderId="0" xfId="0" applyNumberFormat="1" applyFont="1" applyAlignment="1">
      <alignment horizontal="center"/>
    </xf>
    <xf numFmtId="8" fontId="1" fillId="0" borderId="0" xfId="0" applyNumberFormat="1" applyFont="1" applyAlignment="1">
      <alignment horizontal="center" vertical="center"/>
    </xf>
    <xf numFmtId="164" fontId="9" fillId="0" borderId="0" xfId="0" applyNumberFormat="1" applyFont="1" applyAlignment="1">
      <alignment horizontal="center" vertical="center"/>
    </xf>
    <xf numFmtId="165" fontId="16" fillId="0" borderId="0" xfId="0" applyNumberFormat="1" applyFont="1" applyAlignment="1">
      <alignment horizontal="center" vertical="center" wrapText="1"/>
    </xf>
    <xf numFmtId="0" fontId="9" fillId="0" borderId="21" xfId="0" applyFont="1" applyBorder="1" applyAlignment="1">
      <alignment horizontal="left"/>
    </xf>
    <xf numFmtId="0" fontId="9" fillId="0" borderId="0" xfId="0" applyFont="1" applyAlignment="1">
      <alignment vertical="top" wrapText="1"/>
    </xf>
    <xf numFmtId="164" fontId="2" fillId="5" borderId="25" xfId="0" applyNumberFormat="1" applyFont="1" applyFill="1" applyBorder="1" applyAlignment="1">
      <alignment horizontal="center" vertical="center" wrapText="1"/>
    </xf>
    <xf numFmtId="0" fontId="2" fillId="0" borderId="14" xfId="0" applyFont="1" applyBorder="1" applyAlignment="1">
      <alignment horizontal="center" vertical="center" wrapText="1"/>
    </xf>
    <xf numFmtId="164" fontId="9" fillId="5" borderId="0" xfId="0" applyNumberFormat="1" applyFont="1" applyFill="1" applyAlignment="1">
      <alignment horizontal="center" vertical="center" wrapText="1"/>
    </xf>
    <xf numFmtId="0" fontId="9" fillId="0" borderId="0" xfId="0" applyFont="1" applyAlignment="1" applyProtection="1">
      <alignment vertical="top" wrapText="1"/>
      <protection locked="0"/>
    </xf>
    <xf numFmtId="9" fontId="9" fillId="3" borderId="0" xfId="0" applyNumberFormat="1" applyFont="1" applyFill="1" applyAlignment="1">
      <alignment vertical="center" wrapText="1"/>
    </xf>
    <xf numFmtId="0" fontId="9" fillId="0" borderId="0" xfId="0" applyFont="1"/>
    <xf numFmtId="164" fontId="8" fillId="0" borderId="0" xfId="0" applyNumberFormat="1" applyFont="1" applyAlignment="1" applyProtection="1">
      <alignment vertical="center"/>
      <protection locked="0"/>
    </xf>
    <xf numFmtId="0" fontId="8" fillId="0" borderId="41" xfId="0" applyFont="1" applyBorder="1" applyAlignment="1">
      <alignment vertical="center"/>
    </xf>
    <xf numFmtId="0" fontId="9" fillId="4" borderId="41" xfId="0" applyFont="1" applyFill="1" applyBorder="1" applyAlignment="1" applyProtection="1">
      <alignment horizontal="center" vertical="center"/>
      <protection locked="0"/>
    </xf>
    <xf numFmtId="164" fontId="9" fillId="7" borderId="25" xfId="0" applyNumberFormat="1" applyFont="1" applyFill="1" applyBorder="1" applyAlignment="1" applyProtection="1">
      <alignment horizontal="center" vertical="center" wrapText="1"/>
      <protection locked="0"/>
    </xf>
    <xf numFmtId="9" fontId="9" fillId="7" borderId="43" xfId="0" applyNumberFormat="1" applyFont="1" applyFill="1" applyBorder="1" applyAlignment="1" applyProtection="1">
      <alignment horizontal="center" vertical="center" wrapText="1"/>
      <protection locked="0"/>
    </xf>
    <xf numFmtId="165" fontId="9" fillId="3" borderId="41" xfId="0" applyNumberFormat="1" applyFont="1" applyFill="1" applyBorder="1" applyAlignment="1">
      <alignment horizontal="center" vertical="center" wrapText="1"/>
    </xf>
    <xf numFmtId="165" fontId="9" fillId="3" borderId="42" xfId="0" applyNumberFormat="1" applyFont="1" applyFill="1" applyBorder="1" applyAlignment="1">
      <alignment horizontal="center" vertical="center" wrapText="1"/>
    </xf>
    <xf numFmtId="0" fontId="8" fillId="0" borderId="59" xfId="0" quotePrefix="1" applyFont="1" applyBorder="1" applyAlignment="1">
      <alignment horizontal="center" vertical="center"/>
    </xf>
    <xf numFmtId="164" fontId="9" fillId="0" borderId="42" xfId="0" applyNumberFormat="1" applyFont="1" applyBorder="1" applyAlignment="1">
      <alignment horizontal="center" vertical="center" wrapText="1"/>
    </xf>
    <xf numFmtId="164" fontId="9" fillId="0" borderId="59" xfId="0" applyNumberFormat="1" applyFont="1" applyBorder="1" applyAlignment="1">
      <alignment horizontal="center" vertical="center" wrapText="1"/>
    </xf>
    <xf numFmtId="164" fontId="9" fillId="0" borderId="26" xfId="0" applyNumberFormat="1" applyFont="1" applyBorder="1" applyAlignment="1">
      <alignment horizontal="center" vertical="center" wrapText="1"/>
    </xf>
    <xf numFmtId="3" fontId="9" fillId="4" borderId="59" xfId="0" applyNumberFormat="1" applyFont="1" applyFill="1" applyBorder="1" applyAlignment="1" applyProtection="1">
      <alignment horizontal="center" vertical="center" wrapText="1"/>
      <protection locked="0"/>
    </xf>
    <xf numFmtId="164" fontId="9" fillId="4" borderId="60" xfId="0" applyNumberFormat="1" applyFont="1" applyFill="1" applyBorder="1" applyAlignment="1" applyProtection="1">
      <alignment horizontal="center" vertical="center" wrapText="1"/>
      <protection locked="0"/>
    </xf>
    <xf numFmtId="164" fontId="9" fillId="3" borderId="18" xfId="0" applyNumberFormat="1" applyFont="1" applyFill="1" applyBorder="1" applyAlignment="1">
      <alignment horizontal="right" vertical="center"/>
    </xf>
    <xf numFmtId="164" fontId="9" fillId="3" borderId="35" xfId="0" applyNumberFormat="1" applyFont="1" applyFill="1" applyBorder="1" applyAlignment="1">
      <alignment horizontal="right" vertical="center"/>
    </xf>
    <xf numFmtId="0" fontId="3" fillId="0" borderId="59" xfId="0" quotePrefix="1" applyFont="1" applyBorder="1" applyAlignment="1">
      <alignment horizontal="center" vertical="center"/>
    </xf>
    <xf numFmtId="164" fontId="9" fillId="5" borderId="41" xfId="0" applyNumberFormat="1" applyFont="1" applyFill="1" applyBorder="1" applyAlignment="1">
      <alignment horizontal="center" vertical="center"/>
    </xf>
    <xf numFmtId="164" fontId="9" fillId="5" borderId="25" xfId="0" applyNumberFormat="1" applyFont="1" applyFill="1" applyBorder="1" applyAlignment="1">
      <alignment horizontal="center" vertical="center"/>
    </xf>
    <xf numFmtId="164" fontId="9" fillId="6" borderId="25" xfId="0" applyNumberFormat="1" applyFont="1" applyFill="1" applyBorder="1" applyAlignment="1">
      <alignment horizontal="center" vertical="center"/>
    </xf>
    <xf numFmtId="164" fontId="9" fillId="6" borderId="41" xfId="0" applyNumberFormat="1" applyFont="1" applyFill="1" applyBorder="1" applyAlignment="1">
      <alignment horizontal="center" vertical="center"/>
    </xf>
    <xf numFmtId="164" fontId="9" fillId="4" borderId="60" xfId="0" applyNumberFormat="1" applyFont="1" applyFill="1" applyBorder="1" applyAlignment="1" applyProtection="1">
      <alignment vertical="center" wrapText="1"/>
      <protection locked="0"/>
    </xf>
    <xf numFmtId="164" fontId="9" fillId="0" borderId="1" xfId="0" applyNumberFormat="1" applyFont="1" applyBorder="1" applyAlignment="1">
      <alignment horizontal="center" vertical="center" wrapText="1"/>
    </xf>
    <xf numFmtId="164" fontId="9" fillId="4" borderId="41" xfId="0" applyNumberFormat="1" applyFont="1" applyFill="1" applyBorder="1" applyAlignment="1" applyProtection="1">
      <alignment horizontal="center" vertical="center" wrapText="1"/>
      <protection locked="0"/>
    </xf>
    <xf numFmtId="164" fontId="9" fillId="4" borderId="42" xfId="0" applyNumberFormat="1" applyFont="1" applyFill="1" applyBorder="1" applyAlignment="1" applyProtection="1">
      <alignment horizontal="center" vertical="center" wrapText="1"/>
      <protection locked="0"/>
    </xf>
    <xf numFmtId="164" fontId="9" fillId="0" borderId="1" xfId="0" applyNumberFormat="1" applyFont="1" applyBorder="1" applyAlignment="1">
      <alignment vertical="center" wrapText="1"/>
    </xf>
    <xf numFmtId="164" fontId="9" fillId="3" borderId="9" xfId="0" applyNumberFormat="1" applyFont="1" applyFill="1" applyBorder="1" applyAlignment="1">
      <alignment horizontal="right" vertical="center"/>
    </xf>
    <xf numFmtId="0" fontId="2" fillId="0" borderId="6" xfId="0" applyFont="1" applyBorder="1" applyAlignment="1">
      <alignment horizontal="center" vertical="center" wrapText="1"/>
    </xf>
    <xf numFmtId="164" fontId="2" fillId="9" borderId="59" xfId="0" applyNumberFormat="1" applyFont="1" applyFill="1" applyBorder="1" applyAlignment="1">
      <alignment horizontal="center" vertical="center" wrapText="1"/>
    </xf>
    <xf numFmtId="164" fontId="2" fillId="9" borderId="26" xfId="0" applyNumberFormat="1"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61" xfId="0" applyFont="1" applyBorder="1" applyAlignment="1">
      <alignment horizontal="center" vertical="center"/>
    </xf>
    <xf numFmtId="0" fontId="9" fillId="4" borderId="4" xfId="0" applyFont="1" applyFill="1" applyBorder="1" applyAlignment="1" applyProtection="1">
      <alignment horizontal="center" vertical="center"/>
      <protection locked="0"/>
    </xf>
    <xf numFmtId="0" fontId="9" fillId="4" borderId="13"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9" fillId="4" borderId="49" xfId="0" applyFont="1" applyFill="1" applyBorder="1" applyAlignment="1" applyProtection="1">
      <alignment horizontal="center" vertical="center"/>
      <protection locked="0"/>
    </xf>
    <xf numFmtId="0" fontId="9" fillId="4" borderId="62" xfId="0" applyFont="1" applyFill="1" applyBorder="1" applyAlignment="1" applyProtection="1">
      <alignment horizontal="center" vertical="center"/>
      <protection locked="0"/>
    </xf>
    <xf numFmtId="0" fontId="9" fillId="4" borderId="43" xfId="0" applyFont="1" applyFill="1" applyBorder="1" applyAlignment="1" applyProtection="1">
      <alignment horizontal="center" vertical="center" wrapText="1"/>
      <protection locked="0"/>
    </xf>
    <xf numFmtId="0" fontId="3" fillId="3" borderId="43" xfId="0" quotePrefix="1" applyFont="1" applyFill="1" applyBorder="1" applyAlignment="1">
      <alignment horizontal="center" vertical="center" wrapText="1"/>
    </xf>
    <xf numFmtId="2" fontId="9" fillId="4" borderId="43" xfId="0" applyNumberFormat="1" applyFont="1" applyFill="1" applyBorder="1" applyAlignment="1" applyProtection="1">
      <alignment horizontal="center" vertical="center" wrapText="1"/>
      <protection locked="0"/>
    </xf>
    <xf numFmtId="0" fontId="2" fillId="3" borderId="43" xfId="0" quotePrefix="1" applyFont="1" applyFill="1" applyBorder="1" applyAlignment="1">
      <alignment horizontal="center" vertical="center" wrapText="1"/>
    </xf>
    <xf numFmtId="0" fontId="8" fillId="3" borderId="18" xfId="0" applyFont="1" applyFill="1" applyBorder="1" applyAlignment="1">
      <alignment horizontal="right"/>
    </xf>
    <xf numFmtId="0" fontId="8" fillId="3" borderId="39" xfId="0" applyFont="1" applyFill="1" applyBorder="1" applyAlignment="1">
      <alignment horizontal="right"/>
    </xf>
    <xf numFmtId="0" fontId="8" fillId="3" borderId="35" xfId="0" applyFont="1" applyFill="1" applyBorder="1" applyAlignment="1">
      <alignment horizontal="right"/>
    </xf>
    <xf numFmtId="164" fontId="8" fillId="4" borderId="26" xfId="0" applyNumberFormat="1" applyFont="1" applyFill="1" applyBorder="1" applyAlignment="1" applyProtection="1">
      <alignment horizontal="center" vertical="center"/>
      <protection locked="0"/>
    </xf>
    <xf numFmtId="164" fontId="9" fillId="8" borderId="43" xfId="0" applyNumberFormat="1" applyFont="1" applyFill="1" applyBorder="1" applyAlignment="1" applyProtection="1">
      <alignment horizontal="center" vertical="center" wrapText="1"/>
      <protection locked="0"/>
    </xf>
    <xf numFmtId="164" fontId="9" fillId="0" borderId="43" xfId="0" applyNumberFormat="1" applyFont="1" applyBorder="1" applyAlignment="1">
      <alignment horizontal="center" vertical="center" wrapText="1"/>
    </xf>
    <xf numFmtId="164" fontId="9" fillId="3" borderId="21" xfId="0" applyNumberFormat="1" applyFont="1" applyFill="1" applyBorder="1" applyAlignment="1">
      <alignment vertical="center"/>
    </xf>
    <xf numFmtId="0" fontId="0" fillId="0" borderId="23" xfId="0" applyBorder="1"/>
    <xf numFmtId="0" fontId="9" fillId="0" borderId="0" xfId="0" applyFont="1" applyAlignment="1">
      <alignment horizontal="right"/>
    </xf>
    <xf numFmtId="164" fontId="8" fillId="3" borderId="0" xfId="0" applyNumberFormat="1" applyFont="1" applyFill="1" applyAlignment="1" applyProtection="1">
      <alignment horizontal="center" vertical="center"/>
      <protection locked="0"/>
    </xf>
    <xf numFmtId="164" fontId="9" fillId="3" borderId="41" xfId="0" applyNumberFormat="1" applyFont="1" applyFill="1" applyBorder="1" applyAlignment="1">
      <alignment horizontal="center" vertical="center"/>
    </xf>
    <xf numFmtId="164" fontId="9" fillId="3" borderId="43" xfId="0" applyNumberFormat="1" applyFont="1" applyFill="1" applyBorder="1" applyAlignment="1">
      <alignment horizontal="center" vertical="center"/>
    </xf>
    <xf numFmtId="0" fontId="3" fillId="9" borderId="0" xfId="0" applyFont="1" applyFill="1"/>
    <xf numFmtId="164" fontId="9" fillId="0" borderId="0" xfId="0" applyNumberFormat="1" applyFont="1" applyAlignment="1">
      <alignment horizontal="left" vertical="center" wrapText="1"/>
    </xf>
    <xf numFmtId="0" fontId="9" fillId="0" borderId="0" xfId="0" applyFont="1" applyAlignment="1" applyProtection="1">
      <alignment horizontal="right" vertical="center"/>
      <protection locked="0"/>
    </xf>
    <xf numFmtId="9" fontId="2" fillId="0" borderId="24" xfId="0" applyNumberFormat="1" applyFont="1" applyBorder="1" applyAlignment="1">
      <alignment horizontal="center" vertical="center" wrapText="1"/>
    </xf>
    <xf numFmtId="9" fontId="2" fillId="0" borderId="26" xfId="0" applyNumberFormat="1" applyFont="1" applyBorder="1" applyAlignment="1">
      <alignment horizontal="center" vertical="center" wrapText="1"/>
    </xf>
    <xf numFmtId="0" fontId="17" fillId="3" borderId="3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11" fillId="0" borderId="31" xfId="0" applyFont="1" applyBorder="1" applyAlignment="1">
      <alignment horizontal="center" vertical="center"/>
    </xf>
    <xf numFmtId="0" fontId="11" fillId="0" borderId="37" xfId="0" applyFont="1" applyBorder="1" applyAlignment="1">
      <alignment horizontal="center" vertical="center"/>
    </xf>
    <xf numFmtId="0" fontId="11" fillId="0" borderId="23" xfId="0" applyFont="1" applyBorder="1" applyAlignment="1">
      <alignment horizontal="center" vertical="center"/>
    </xf>
    <xf numFmtId="9" fontId="9" fillId="3" borderId="34" xfId="0" applyNumberFormat="1" applyFont="1" applyFill="1" applyBorder="1" applyAlignment="1">
      <alignment horizontal="center" vertical="center" wrapText="1"/>
    </xf>
    <xf numFmtId="9" fontId="9" fillId="3" borderId="23" xfId="0" applyNumberFormat="1" applyFont="1" applyFill="1" applyBorder="1" applyAlignment="1">
      <alignment horizontal="center" vertical="center" wrapText="1"/>
    </xf>
    <xf numFmtId="9" fontId="9" fillId="3" borderId="28" xfId="0" applyNumberFormat="1" applyFont="1" applyFill="1" applyBorder="1" applyAlignment="1">
      <alignment horizontal="center" vertical="center" wrapText="1"/>
    </xf>
    <xf numFmtId="9" fontId="9" fillId="3" borderId="38" xfId="0" applyNumberFormat="1" applyFont="1" applyFill="1" applyBorder="1" applyAlignment="1">
      <alignment horizontal="center" vertical="center" wrapText="1"/>
    </xf>
    <xf numFmtId="9" fontId="9" fillId="3" borderId="36" xfId="0" applyNumberFormat="1" applyFont="1" applyFill="1" applyBorder="1" applyAlignment="1">
      <alignment horizontal="center" vertical="center" wrapText="1"/>
    </xf>
    <xf numFmtId="9" fontId="9" fillId="3" borderId="55" xfId="0" applyNumberFormat="1" applyFont="1" applyFill="1" applyBorder="1" applyAlignment="1">
      <alignment horizontal="center" vertical="center" wrapText="1"/>
    </xf>
    <xf numFmtId="0" fontId="8" fillId="0" borderId="18"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37" xfId="0" applyFont="1" applyBorder="1" applyAlignment="1">
      <alignment horizontal="center" vertical="center"/>
    </xf>
    <xf numFmtId="9" fontId="2" fillId="5" borderId="24" xfId="0" applyNumberFormat="1" applyFont="1" applyFill="1" applyBorder="1" applyAlignment="1">
      <alignment horizontal="center" vertical="center" wrapText="1"/>
    </xf>
    <xf numFmtId="9" fontId="2" fillId="5" borderId="25" xfId="0" applyNumberFormat="1" applyFont="1" applyFill="1" applyBorder="1" applyAlignment="1">
      <alignment horizontal="center" vertical="center" wrapText="1"/>
    </xf>
    <xf numFmtId="9" fontId="2" fillId="5" borderId="26" xfId="0" applyNumberFormat="1" applyFont="1" applyFill="1" applyBorder="1" applyAlignment="1">
      <alignment horizontal="center" vertical="center" wrapText="1"/>
    </xf>
    <xf numFmtId="0" fontId="9" fillId="4" borderId="18" xfId="0" applyFont="1" applyFill="1" applyBorder="1" applyAlignment="1" applyProtection="1">
      <alignment horizontal="center"/>
      <protection locked="0"/>
    </xf>
    <xf numFmtId="0" fontId="9" fillId="4" borderId="16" xfId="0" applyFont="1" applyFill="1" applyBorder="1" applyAlignment="1" applyProtection="1">
      <alignment horizontal="center"/>
      <protection locked="0"/>
    </xf>
    <xf numFmtId="0" fontId="9" fillId="4" borderId="20" xfId="0" applyFont="1" applyFill="1" applyBorder="1" applyAlignment="1" applyProtection="1">
      <alignment horizontal="center"/>
      <protection locked="0"/>
    </xf>
    <xf numFmtId="0" fontId="9" fillId="4" borderId="39" xfId="0" applyFont="1" applyFill="1" applyBorder="1" applyAlignment="1" applyProtection="1">
      <alignment horizontal="center"/>
      <protection locked="0"/>
    </xf>
    <xf numFmtId="0" fontId="9" fillId="4" borderId="40" xfId="0" applyFont="1" applyFill="1" applyBorder="1" applyAlignment="1" applyProtection="1">
      <alignment horizontal="center"/>
      <protection locked="0"/>
    </xf>
    <xf numFmtId="0" fontId="9" fillId="4" borderId="44" xfId="0" applyFont="1" applyFill="1" applyBorder="1" applyAlignment="1" applyProtection="1">
      <alignment horizontal="center"/>
      <protection locked="0"/>
    </xf>
    <xf numFmtId="0" fontId="9" fillId="4" borderId="35" xfId="0" applyFont="1" applyFill="1" applyBorder="1" applyAlignment="1" applyProtection="1">
      <alignment horizontal="center"/>
      <protection locked="0"/>
    </xf>
    <xf numFmtId="0" fontId="9" fillId="4" borderId="3" xfId="0" applyFont="1" applyFill="1" applyBorder="1" applyAlignment="1" applyProtection="1">
      <alignment horizontal="center"/>
      <protection locked="0"/>
    </xf>
    <xf numFmtId="0" fontId="9" fillId="4" borderId="30" xfId="0" applyFont="1" applyFill="1" applyBorder="1" applyAlignment="1" applyProtection="1">
      <alignment horizontal="center"/>
      <protection locked="0"/>
    </xf>
    <xf numFmtId="9" fontId="9" fillId="5" borderId="45" xfId="0" applyNumberFormat="1" applyFont="1" applyFill="1" applyBorder="1" applyAlignment="1">
      <alignment horizontal="center" vertical="center"/>
    </xf>
    <xf numFmtId="9" fontId="9" fillId="5" borderId="46" xfId="0" applyNumberFormat="1" applyFont="1" applyFill="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9" fillId="0" borderId="39" xfId="0" applyFont="1" applyBorder="1" applyAlignment="1">
      <alignment horizontal="right" vertical="center" wrapText="1"/>
    </xf>
    <xf numFmtId="0" fontId="9" fillId="0" borderId="40" xfId="0" applyFont="1" applyBorder="1" applyAlignment="1">
      <alignment horizontal="right" vertical="center" wrapText="1"/>
    </xf>
    <xf numFmtId="0" fontId="9" fillId="0" borderId="44" xfId="0" applyFont="1" applyBorder="1" applyAlignment="1">
      <alignment horizontal="right" vertical="center" wrapText="1"/>
    </xf>
    <xf numFmtId="0" fontId="9" fillId="2" borderId="38" xfId="0" applyFont="1" applyFill="1" applyBorder="1" applyAlignment="1">
      <alignment horizontal="right" vertical="center" wrapText="1"/>
    </xf>
    <xf numFmtId="0" fontId="9" fillId="2" borderId="36" xfId="0" applyFont="1" applyFill="1" applyBorder="1" applyAlignment="1">
      <alignment horizontal="right" vertical="center" wrapText="1"/>
    </xf>
    <xf numFmtId="0" fontId="9" fillId="2" borderId="55" xfId="0" applyFont="1" applyFill="1" applyBorder="1" applyAlignment="1">
      <alignment horizontal="right" vertical="center" wrapText="1"/>
    </xf>
    <xf numFmtId="0" fontId="9" fillId="3" borderId="39" xfId="0" applyFont="1" applyFill="1" applyBorder="1" applyAlignment="1">
      <alignment horizontal="right" vertical="center" wrapText="1"/>
    </xf>
    <xf numFmtId="0" fontId="9" fillId="3" borderId="40" xfId="0" applyFont="1" applyFill="1" applyBorder="1" applyAlignment="1">
      <alignment horizontal="right" vertical="center" wrapText="1"/>
    </xf>
    <xf numFmtId="0" fontId="9" fillId="3" borderId="44" xfId="0" applyFont="1" applyFill="1" applyBorder="1" applyAlignment="1">
      <alignment horizontal="right" vertical="center" wrapText="1"/>
    </xf>
    <xf numFmtId="0" fontId="9" fillId="2" borderId="19" xfId="0" applyFont="1" applyFill="1" applyBorder="1" applyAlignment="1">
      <alignment horizontal="right" vertical="center" wrapText="1"/>
    </xf>
    <xf numFmtId="0" fontId="9" fillId="2" borderId="17" xfId="0" applyFont="1" applyFill="1" applyBorder="1" applyAlignment="1">
      <alignment horizontal="right" vertical="center" wrapText="1"/>
    </xf>
    <xf numFmtId="0" fontId="9" fillId="2" borderId="47" xfId="0" applyFont="1" applyFill="1" applyBorder="1" applyAlignment="1">
      <alignment horizontal="right" vertical="center" wrapText="1"/>
    </xf>
    <xf numFmtId="164" fontId="2" fillId="3" borderId="24" xfId="0" applyNumberFormat="1" applyFont="1" applyFill="1" applyBorder="1" applyAlignment="1">
      <alignment horizontal="center" vertical="center" wrapText="1"/>
    </xf>
    <xf numFmtId="164" fontId="2" fillId="3" borderId="26"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pplyProtection="1">
      <alignment horizontal="center" wrapText="1"/>
      <protection locked="0"/>
    </xf>
    <xf numFmtId="0" fontId="1" fillId="0" borderId="0" xfId="0" applyFont="1" applyAlignment="1" applyProtection="1">
      <alignment horizontal="center" vertical="center" wrapText="1"/>
      <protection locked="0"/>
    </xf>
    <xf numFmtId="165" fontId="12" fillId="0" borderId="0" xfId="0" applyNumberFormat="1" applyFont="1" applyAlignment="1">
      <alignment horizontal="center" vertical="center" wrapText="1"/>
    </xf>
    <xf numFmtId="164" fontId="17" fillId="0" borderId="0" xfId="0" applyNumberFormat="1" applyFont="1" applyAlignment="1">
      <alignment horizontal="center" vertical="center" wrapText="1"/>
    </xf>
    <xf numFmtId="165" fontId="12" fillId="0" borderId="0" xfId="0" applyNumberFormat="1" applyFont="1" applyAlignment="1" applyProtection="1">
      <alignment horizontal="center" vertical="center" wrapText="1"/>
      <protection locked="0"/>
    </xf>
    <xf numFmtId="9" fontId="9" fillId="0" borderId="0" xfId="0" applyNumberFormat="1" applyFont="1" applyAlignment="1">
      <alignment horizontal="center" vertical="center" wrapText="1"/>
    </xf>
    <xf numFmtId="164" fontId="2" fillId="5" borderId="24" xfId="0" applyNumberFormat="1" applyFont="1" applyFill="1" applyBorder="1" applyAlignment="1">
      <alignment horizontal="center" vertical="center" wrapText="1"/>
    </xf>
    <xf numFmtId="164" fontId="2" fillId="5" borderId="25" xfId="0" applyNumberFormat="1" applyFont="1" applyFill="1" applyBorder="1" applyAlignment="1">
      <alignment horizontal="center" vertical="center" wrapText="1"/>
    </xf>
    <xf numFmtId="164" fontId="2" fillId="5" borderId="26" xfId="0" applyNumberFormat="1"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5" borderId="26" xfId="0" applyFont="1" applyFill="1" applyBorder="1" applyAlignment="1">
      <alignment horizontal="center" vertical="center" wrapText="1"/>
    </xf>
    <xf numFmtId="9" fontId="9" fillId="6" borderId="25" xfId="0" applyNumberFormat="1" applyFont="1" applyFill="1" applyBorder="1" applyAlignment="1">
      <alignment horizontal="center" vertical="center"/>
    </xf>
    <xf numFmtId="9" fontId="9" fillId="6" borderId="26" xfId="0" applyNumberFormat="1"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0" fillId="3" borderId="35"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9" fillId="4" borderId="56" xfId="0" applyFont="1" applyFill="1" applyBorder="1" applyAlignment="1" applyProtection="1">
      <alignment horizontal="left" vertical="top" wrapText="1"/>
      <protection locked="0"/>
    </xf>
    <xf numFmtId="0" fontId="9" fillId="4" borderId="57" xfId="0" applyFont="1" applyFill="1" applyBorder="1" applyAlignment="1" applyProtection="1">
      <alignment horizontal="left" vertical="top" wrapText="1"/>
      <protection locked="0"/>
    </xf>
    <xf numFmtId="0" fontId="9" fillId="4" borderId="58" xfId="0" applyFont="1" applyFill="1" applyBorder="1" applyAlignment="1" applyProtection="1">
      <alignment horizontal="left" vertical="top" wrapText="1"/>
      <protection locked="0"/>
    </xf>
    <xf numFmtId="0" fontId="9" fillId="4" borderId="21" xfId="0" applyFont="1" applyFill="1" applyBorder="1" applyAlignment="1" applyProtection="1">
      <alignment horizontal="left" vertical="top" wrapText="1"/>
      <protection locked="0"/>
    </xf>
    <xf numFmtId="0" fontId="9" fillId="4" borderId="0" xfId="0" applyFont="1" applyFill="1" applyAlignment="1" applyProtection="1">
      <alignment horizontal="left" vertical="top" wrapText="1"/>
      <protection locked="0"/>
    </xf>
    <xf numFmtId="0" fontId="9" fillId="4" borderId="29" xfId="0" applyFont="1" applyFill="1" applyBorder="1" applyAlignment="1" applyProtection="1">
      <alignment horizontal="left" vertical="top" wrapText="1"/>
      <protection locked="0"/>
    </xf>
    <xf numFmtId="0" fontId="9" fillId="0" borderId="13" xfId="0" applyFont="1" applyBorder="1" applyAlignment="1">
      <alignment horizontal="right" vertical="center" wrapText="1"/>
    </xf>
    <xf numFmtId="0" fontId="9" fillId="0" borderId="47" xfId="0" applyFont="1" applyBorder="1" applyAlignment="1">
      <alignment horizontal="right" vertical="center" wrapText="1"/>
    </xf>
    <xf numFmtId="0" fontId="9" fillId="0" borderId="4" xfId="0" applyFont="1" applyBorder="1" applyAlignment="1">
      <alignment horizontal="right" vertical="center" wrapText="1"/>
    </xf>
    <xf numFmtId="0" fontId="9" fillId="0" borderId="55" xfId="0" applyFont="1" applyBorder="1" applyAlignment="1">
      <alignment horizontal="right" vertical="center" wrapText="1"/>
    </xf>
    <xf numFmtId="7" fontId="9" fillId="3" borderId="49" xfId="0" applyNumberFormat="1" applyFont="1" applyFill="1" applyBorder="1" applyAlignment="1">
      <alignment horizontal="right" vertical="center" shrinkToFit="1"/>
    </xf>
    <xf numFmtId="7" fontId="9" fillId="3" borderId="20" xfId="0" applyNumberFormat="1" applyFont="1" applyFill="1" applyBorder="1" applyAlignment="1">
      <alignment horizontal="right" vertical="center" shrinkToFit="1"/>
    </xf>
    <xf numFmtId="0" fontId="1" fillId="0" borderId="8" xfId="0" applyFont="1" applyBorder="1" applyAlignment="1">
      <alignment horizontal="right" vertical="center" wrapText="1"/>
    </xf>
    <xf numFmtId="0" fontId="1" fillId="0" borderId="58" xfId="0" applyFont="1" applyBorder="1" applyAlignment="1">
      <alignment horizontal="right" vertical="center" wrapText="1"/>
    </xf>
    <xf numFmtId="0" fontId="1" fillId="0" borderId="4" xfId="0" applyFont="1" applyBorder="1" applyAlignment="1">
      <alignment horizontal="right" vertical="center" wrapText="1"/>
    </xf>
    <xf numFmtId="0" fontId="1" fillId="0" borderId="36" xfId="0" applyFont="1" applyBorder="1" applyAlignment="1">
      <alignment horizontal="right" vertical="center" wrapText="1"/>
    </xf>
    <xf numFmtId="0" fontId="19" fillId="3" borderId="5" xfId="0" applyFont="1" applyFill="1" applyBorder="1" applyAlignment="1">
      <alignment horizontal="right" vertical="center" shrinkToFit="1"/>
    </xf>
    <xf numFmtId="0" fontId="19" fillId="3" borderId="44" xfId="0" applyFont="1" applyFill="1" applyBorder="1" applyAlignment="1">
      <alignment horizontal="right" vertical="center" shrinkToFit="1"/>
    </xf>
    <xf numFmtId="164" fontId="9" fillId="0" borderId="60" xfId="0" applyNumberFormat="1" applyFont="1" applyBorder="1" applyAlignment="1">
      <alignment horizontal="center" vertical="center" wrapText="1"/>
    </xf>
    <xf numFmtId="164" fontId="9" fillId="0" borderId="55" xfId="0" applyNumberFormat="1" applyFont="1" applyBorder="1" applyAlignment="1">
      <alignment horizontal="center" vertical="center" wrapText="1"/>
    </xf>
    <xf numFmtId="9" fontId="8" fillId="0" borderId="21" xfId="0" applyNumberFormat="1" applyFont="1" applyBorder="1" applyAlignment="1">
      <alignment horizontal="center" vertical="center"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vertical="top" wrapText="1"/>
    </xf>
    <xf numFmtId="0" fontId="8" fillId="4" borderId="1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20" xfId="0" applyFont="1" applyFill="1" applyBorder="1" applyAlignment="1" applyProtection="1">
      <alignment horizontal="center" vertical="center"/>
      <protection locked="0"/>
    </xf>
    <xf numFmtId="0" fontId="8" fillId="4" borderId="39" xfId="0" applyFont="1" applyFill="1" applyBorder="1" applyAlignment="1" applyProtection="1">
      <alignment horizontal="center"/>
      <protection locked="0"/>
    </xf>
    <xf numFmtId="0" fontId="8" fillId="4" borderId="40" xfId="0" applyFont="1" applyFill="1" applyBorder="1" applyAlignment="1" applyProtection="1">
      <alignment horizontal="center"/>
      <protection locked="0"/>
    </xf>
    <xf numFmtId="0" fontId="8" fillId="4" borderId="44" xfId="0" applyFont="1" applyFill="1" applyBorder="1" applyAlignment="1" applyProtection="1">
      <alignment horizontal="center"/>
      <protection locked="0"/>
    </xf>
    <xf numFmtId="0" fontId="8" fillId="4" borderId="35" xfId="0" applyFont="1" applyFill="1" applyBorder="1" applyAlignment="1" applyProtection="1">
      <alignment horizontal="center"/>
      <protection locked="0"/>
    </xf>
    <xf numFmtId="0" fontId="8" fillId="4" borderId="3" xfId="0" applyFont="1" applyFill="1" applyBorder="1" applyAlignment="1" applyProtection="1">
      <alignment horizontal="center"/>
      <protection locked="0"/>
    </xf>
    <xf numFmtId="0" fontId="8" fillId="4" borderId="30" xfId="0" applyFont="1" applyFill="1"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582930</xdr:colOff>
      <xdr:row>34</xdr:row>
      <xdr:rowOff>0</xdr:rowOff>
    </xdr:from>
    <xdr:ext cx="184731" cy="264560"/>
    <xdr:sp macro="" textlink="">
      <xdr:nvSpPr>
        <xdr:cNvPr id="2" name="TextBox 1">
          <a:extLst>
            <a:ext uri="{FF2B5EF4-FFF2-40B4-BE49-F238E27FC236}">
              <a16:creationId xmlns:a16="http://schemas.microsoft.com/office/drawing/2014/main" id="{FBBAD96D-C7C5-404C-ADEE-18D5D5A1EC4D}"/>
            </a:ext>
          </a:extLst>
        </xdr:cNvPr>
        <xdr:cNvSpPr txBox="1"/>
      </xdr:nvSpPr>
      <xdr:spPr>
        <a:xfrm>
          <a:off x="7623810" y="834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582930</xdr:colOff>
      <xdr:row>34</xdr:row>
      <xdr:rowOff>0</xdr:rowOff>
    </xdr:from>
    <xdr:ext cx="184731" cy="264560"/>
    <xdr:sp macro="" textlink="">
      <xdr:nvSpPr>
        <xdr:cNvPr id="2" name="TextBox 1">
          <a:extLst>
            <a:ext uri="{FF2B5EF4-FFF2-40B4-BE49-F238E27FC236}">
              <a16:creationId xmlns:a16="http://schemas.microsoft.com/office/drawing/2014/main" id="{B49EFA90-4CCC-473C-940E-E2C4671C8847}"/>
            </a:ext>
          </a:extLst>
        </xdr:cNvPr>
        <xdr:cNvSpPr txBox="1"/>
      </xdr:nvSpPr>
      <xdr:spPr>
        <a:xfrm>
          <a:off x="7660640" y="824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xdr:col>
      <xdr:colOff>582930</xdr:colOff>
      <xdr:row>34</xdr:row>
      <xdr:rowOff>0</xdr:rowOff>
    </xdr:from>
    <xdr:ext cx="184731" cy="264560"/>
    <xdr:sp macro="" textlink="">
      <xdr:nvSpPr>
        <xdr:cNvPr id="2" name="TextBox 1">
          <a:extLst>
            <a:ext uri="{FF2B5EF4-FFF2-40B4-BE49-F238E27FC236}">
              <a16:creationId xmlns:a16="http://schemas.microsoft.com/office/drawing/2014/main" id="{ECCFA8C3-0563-46D4-93B6-9F6F8B6B49BC}"/>
            </a:ext>
          </a:extLst>
        </xdr:cNvPr>
        <xdr:cNvSpPr txBox="1"/>
      </xdr:nvSpPr>
      <xdr:spPr>
        <a:xfrm>
          <a:off x="7463790" y="6096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lorien.deaton@ncagr.gov"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B532-C6FF-42C9-AABC-864AB58ED415}">
  <sheetPr codeName="Sheet2">
    <tabColor theme="9" tint="0.39997558519241921"/>
  </sheetPr>
  <dimension ref="A1:M21"/>
  <sheetViews>
    <sheetView showGridLines="0" workbookViewId="0">
      <selection activeCell="A28" sqref="A28"/>
    </sheetView>
  </sheetViews>
  <sheetFormatPr defaultRowHeight="14.4" x14ac:dyDescent="0.3"/>
  <cols>
    <col min="1" max="1" width="88.44140625" customWidth="1"/>
    <col min="8" max="8" width="9.88671875" customWidth="1"/>
  </cols>
  <sheetData>
    <row r="1" spans="1:13" ht="21" x14ac:dyDescent="0.3">
      <c r="A1" s="55" t="s">
        <v>37</v>
      </c>
    </row>
    <row r="2" spans="1:13" ht="21" x14ac:dyDescent="0.3">
      <c r="A2" s="55" t="s">
        <v>4</v>
      </c>
    </row>
    <row r="4" spans="1:13" ht="18" x14ac:dyDescent="0.35">
      <c r="A4" s="5" t="s">
        <v>87</v>
      </c>
      <c r="B4" s="5"/>
    </row>
    <row r="5" spans="1:13" ht="18" x14ac:dyDescent="0.35">
      <c r="A5" s="5" t="s">
        <v>73</v>
      </c>
      <c r="B5" s="5"/>
    </row>
    <row r="6" spans="1:13" ht="18" customHeight="1" x14ac:dyDescent="0.3">
      <c r="A6" s="265" t="s">
        <v>90</v>
      </c>
      <c r="B6" s="265"/>
      <c r="C6" s="265"/>
      <c r="D6" s="265"/>
      <c r="E6" s="265"/>
      <c r="F6" s="265"/>
      <c r="G6" s="265"/>
      <c r="H6" s="265"/>
      <c r="I6" s="265"/>
    </row>
    <row r="7" spans="1:13" ht="18" customHeight="1" x14ac:dyDescent="0.3">
      <c r="A7" s="265"/>
      <c r="B7" s="265"/>
      <c r="C7" s="265"/>
      <c r="D7" s="265"/>
      <c r="E7" s="265"/>
      <c r="F7" s="265"/>
      <c r="G7" s="265"/>
      <c r="H7" s="265"/>
      <c r="I7" s="265"/>
    </row>
    <row r="8" spans="1:13" ht="18" x14ac:dyDescent="0.35">
      <c r="A8" s="265" t="s">
        <v>88</v>
      </c>
      <c r="B8" s="265"/>
      <c r="C8" s="265"/>
      <c r="D8" s="265"/>
      <c r="E8" s="265"/>
      <c r="F8" s="265"/>
      <c r="G8" s="265"/>
      <c r="H8" s="265"/>
      <c r="I8" s="265"/>
      <c r="J8" s="5"/>
      <c r="K8" s="5"/>
      <c r="L8" s="5"/>
      <c r="M8" s="5"/>
    </row>
    <row r="9" spans="1:13" ht="18" x14ac:dyDescent="0.35">
      <c r="A9" s="265"/>
      <c r="B9" s="265"/>
      <c r="C9" s="265"/>
      <c r="D9" s="265"/>
      <c r="E9" s="265"/>
      <c r="F9" s="265"/>
      <c r="G9" s="265"/>
      <c r="H9" s="265"/>
      <c r="I9" s="265"/>
      <c r="J9" s="5"/>
      <c r="K9" s="5"/>
      <c r="L9" s="5"/>
      <c r="M9" s="5"/>
    </row>
    <row r="10" spans="1:13" ht="39.6" customHeight="1" x14ac:dyDescent="0.35">
      <c r="A10" s="266" t="s">
        <v>67</v>
      </c>
      <c r="B10" s="266"/>
      <c r="C10" s="266"/>
      <c r="D10" s="266"/>
      <c r="E10" s="266"/>
      <c r="F10" s="266"/>
      <c r="G10" s="266"/>
      <c r="H10" s="266"/>
      <c r="I10" s="266"/>
      <c r="J10" s="5"/>
      <c r="K10" s="5"/>
      <c r="L10" s="5"/>
      <c r="M10" s="5"/>
    </row>
    <row r="11" spans="1:13" ht="18" x14ac:dyDescent="0.35">
      <c r="A11" s="264" t="s">
        <v>79</v>
      </c>
      <c r="B11" s="264"/>
      <c r="C11" s="264"/>
      <c r="D11" s="264"/>
      <c r="E11" s="264"/>
      <c r="F11" s="264"/>
      <c r="G11" s="264"/>
      <c r="H11" s="264"/>
      <c r="I11" s="264"/>
      <c r="J11" s="264"/>
    </row>
    <row r="12" spans="1:13" ht="18" x14ac:dyDescent="0.35">
      <c r="A12" s="168" t="s">
        <v>89</v>
      </c>
      <c r="B12" s="168"/>
      <c r="C12" s="168"/>
      <c r="D12" s="168"/>
      <c r="E12" s="168"/>
      <c r="F12" s="168"/>
      <c r="G12" s="168"/>
      <c r="H12" s="168"/>
    </row>
    <row r="13" spans="1:13" ht="18" x14ac:dyDescent="0.35">
      <c r="A13" s="264" t="s">
        <v>72</v>
      </c>
      <c r="B13" s="264"/>
      <c r="C13" s="264"/>
      <c r="D13" s="264"/>
      <c r="E13" s="264"/>
    </row>
    <row r="14" spans="1:13" ht="18" x14ac:dyDescent="0.35">
      <c r="A14" s="5"/>
    </row>
    <row r="15" spans="1:13" ht="18" x14ac:dyDescent="0.35">
      <c r="B15" s="5"/>
    </row>
    <row r="16" spans="1:13" ht="18" x14ac:dyDescent="0.35">
      <c r="A16" t="s">
        <v>5</v>
      </c>
      <c r="B16" s="5"/>
    </row>
    <row r="17" spans="1:2" ht="18" x14ac:dyDescent="0.35">
      <c r="A17" s="56" t="s">
        <v>7</v>
      </c>
      <c r="B17" s="5"/>
    </row>
    <row r="18" spans="1:2" ht="18" x14ac:dyDescent="0.35">
      <c r="B18" s="5"/>
    </row>
    <row r="19" spans="1:2" ht="18" x14ac:dyDescent="0.35">
      <c r="B19" s="5"/>
    </row>
    <row r="20" spans="1:2" ht="18" x14ac:dyDescent="0.35">
      <c r="B20" s="5"/>
    </row>
    <row r="21" spans="1:2" ht="18" x14ac:dyDescent="0.35">
      <c r="B21" s="5"/>
    </row>
  </sheetData>
  <sheetProtection algorithmName="SHA-512" hashValue="gE7RcqxkbnOXarpp5eBeM3LpdtJFXq71bZOuoGrXx5S7y5lI8QHVRPvtU7Qzvu0c9qusPoD/FZU3WeUOC/d5Ow==" saltValue="Cuw3wTw9HLnJIRmz/oHWpw==" spinCount="100000" sheet="1" objects="1" scenarios="1" selectLockedCells="1" selectUnlockedCells="1"/>
  <mergeCells count="5">
    <mergeCell ref="A13:E13"/>
    <mergeCell ref="A6:I7"/>
    <mergeCell ref="A8:I9"/>
    <mergeCell ref="A10:I10"/>
    <mergeCell ref="A11:J11"/>
  </mergeCells>
  <hyperlinks>
    <hyperlink ref="A17" r:id="rId1" xr:uid="{E02D113D-0F63-41F4-A402-C055C75A04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9051A-9730-4CE2-AD8E-B2E46D96326E}">
  <sheetPr>
    <tabColor theme="7" tint="0.79998168889431442"/>
  </sheetPr>
  <dimension ref="A1:Z61"/>
  <sheetViews>
    <sheetView showGridLines="0" zoomScale="80" zoomScaleNormal="80" workbookViewId="0">
      <selection activeCell="E37" sqref="E37"/>
    </sheetView>
  </sheetViews>
  <sheetFormatPr defaultRowHeight="14.4" x14ac:dyDescent="0.3"/>
  <cols>
    <col min="1" max="1" width="21.33203125" style="14" customWidth="1"/>
    <col min="2" max="2" width="26.44140625" style="10" customWidth="1"/>
    <col min="3" max="3" width="15.5546875" style="10" customWidth="1"/>
    <col min="4" max="4" width="15.5546875" style="1" customWidth="1"/>
    <col min="5" max="5" width="12.5546875" style="1" customWidth="1"/>
    <col min="6" max="6" width="11.21875" style="32" customWidth="1"/>
    <col min="7" max="7" width="14.6640625" style="9" customWidth="1"/>
    <col min="8" max="8" width="14.77734375" style="32" customWidth="1"/>
    <col min="9" max="9" width="12.5546875" style="9" customWidth="1"/>
    <col min="10" max="10" width="16.33203125" style="9" customWidth="1"/>
    <col min="11" max="11" width="9.77734375" style="9" customWidth="1"/>
    <col min="12" max="12" width="12.109375" style="9" customWidth="1"/>
    <col min="13" max="13" width="13.5546875" style="9" customWidth="1"/>
    <col min="14" max="14" width="10.109375" style="9" customWidth="1"/>
    <col min="15" max="16384" width="8.88671875" style="9"/>
  </cols>
  <sheetData>
    <row r="1" spans="1:16" ht="29.4" thickBot="1" x14ac:dyDescent="0.35">
      <c r="A1" s="176" t="s">
        <v>83</v>
      </c>
      <c r="B1" s="177"/>
      <c r="C1" s="177"/>
      <c r="D1" s="177"/>
      <c r="E1" s="178"/>
      <c r="F1" s="177"/>
      <c r="G1" s="177"/>
      <c r="H1" s="177"/>
      <c r="I1" s="177"/>
      <c r="J1" s="163"/>
      <c r="K1"/>
      <c r="L1"/>
    </row>
    <row r="2" spans="1:16" s="37" customFormat="1" ht="18" customHeight="1" x14ac:dyDescent="0.3">
      <c r="A2" s="156" t="s">
        <v>63</v>
      </c>
      <c r="B2" s="267"/>
      <c r="C2" s="268"/>
      <c r="D2" s="269"/>
      <c r="E2" s="82"/>
      <c r="F2" s="185" t="s">
        <v>41</v>
      </c>
      <c r="G2" s="186"/>
      <c r="H2" s="118" t="s">
        <v>40</v>
      </c>
      <c r="I2" s="117" t="s">
        <v>38</v>
      </c>
      <c r="J2" s="164"/>
      <c r="L2" s="115"/>
    </row>
    <row r="3" spans="1:16" s="37" customFormat="1" ht="18" customHeight="1" thickBot="1" x14ac:dyDescent="0.35">
      <c r="A3" s="157" t="s">
        <v>8</v>
      </c>
      <c r="B3" s="270"/>
      <c r="C3" s="271"/>
      <c r="D3" s="272"/>
      <c r="E3" s="116"/>
      <c r="F3" s="187" t="s">
        <v>45</v>
      </c>
      <c r="G3" s="188"/>
      <c r="H3" s="119" t="s">
        <v>40</v>
      </c>
      <c r="I3" s="159">
        <v>0</v>
      </c>
    </row>
    <row r="4" spans="1:16" s="37" customFormat="1" ht="18" customHeight="1" thickBot="1" x14ac:dyDescent="0.35">
      <c r="A4" s="158" t="s">
        <v>50</v>
      </c>
      <c r="B4" s="273"/>
      <c r="C4" s="274"/>
      <c r="D4" s="275"/>
      <c r="E4" s="35"/>
      <c r="F4" s="189" t="s">
        <v>49</v>
      </c>
      <c r="G4" s="190"/>
      <c r="H4" s="120" t="s">
        <v>40</v>
      </c>
      <c r="K4" s="165"/>
    </row>
    <row r="5" spans="1:16" s="37" customFormat="1" ht="16.2" thickBot="1" x14ac:dyDescent="0.35">
      <c r="A5" s="108"/>
      <c r="B5" s="39"/>
      <c r="C5" s="39"/>
      <c r="G5" s="57"/>
      <c r="H5" s="58"/>
    </row>
    <row r="6" spans="1:16" s="37" customFormat="1" ht="49.8" customHeight="1" thickBot="1" x14ac:dyDescent="0.35">
      <c r="A6" s="111" t="s">
        <v>74</v>
      </c>
      <c r="B6" s="83" t="s">
        <v>75</v>
      </c>
      <c r="C6" s="146" t="s">
        <v>10</v>
      </c>
      <c r="D6" s="145" t="s">
        <v>76</v>
      </c>
      <c r="E6" s="84" t="s">
        <v>81</v>
      </c>
      <c r="F6" s="86" t="s">
        <v>58</v>
      </c>
      <c r="G6" s="85" t="s">
        <v>32</v>
      </c>
      <c r="H6" s="86" t="s">
        <v>20</v>
      </c>
      <c r="I6" s="86" t="s">
        <v>53</v>
      </c>
      <c r="J6" s="142" t="s">
        <v>69</v>
      </c>
      <c r="K6" s="114"/>
      <c r="L6" s="114"/>
    </row>
    <row r="7" spans="1:16" s="37" customFormat="1" ht="18" customHeight="1" x14ac:dyDescent="0.3">
      <c r="A7" s="46" t="s">
        <v>22</v>
      </c>
      <c r="B7" s="51"/>
      <c r="C7" s="147" t="s">
        <v>11</v>
      </c>
      <c r="D7" s="71"/>
      <c r="E7" s="87">
        <f>IF(D7&gt;0,SUM(D7:D32),0)</f>
        <v>0</v>
      </c>
      <c r="F7" s="235" t="str">
        <f>IF(H4=75%,75%,"")</f>
        <v/>
      </c>
      <c r="G7" s="135" t="str">
        <f>IF(AND(H4=75%,E7&gt;0),E7*75%,"")</f>
        <v/>
      </c>
      <c r="H7" s="65" t="str">
        <f>IF(AND(H4=75%,D7&gt;0),3700,"")</f>
        <v/>
      </c>
      <c r="I7" s="69" t="str" cm="1">
        <f t="array" ref="I7">_xlfn.IFS(G7="","",G7&gt;H7,H7,G7&lt;H7,G7)</f>
        <v/>
      </c>
      <c r="J7" s="143" t="str">
        <f>IF(G7&lt;H7,G7,H7)</f>
        <v/>
      </c>
      <c r="K7" s="113"/>
      <c r="L7" s="113"/>
    </row>
    <row r="8" spans="1:16" s="37" customFormat="1" ht="18" customHeight="1" thickBot="1" x14ac:dyDescent="0.35">
      <c r="A8" s="50" t="s">
        <v>23</v>
      </c>
      <c r="B8" s="53"/>
      <c r="C8" s="148" t="s">
        <v>11</v>
      </c>
      <c r="D8" s="72"/>
      <c r="E8" s="88">
        <f>IF(D8&gt;0,SUM(D8:D32),0)</f>
        <v>0</v>
      </c>
      <c r="F8" s="236"/>
      <c r="G8" s="134" t="str">
        <f>IF(AND(H4=75%,E8&gt;0),E8*75%,"")</f>
        <v/>
      </c>
      <c r="H8" s="66" t="str">
        <f>IF(AND(H4=75%,D8&gt;0),5000,"")</f>
        <v/>
      </c>
      <c r="I8" s="70" t="str" cm="1">
        <f t="array" ref="I8">_xlfn.IFS(G8="","",G8&gt;H8,H8,G8&lt;H8,G8)</f>
        <v/>
      </c>
      <c r="J8" s="143" t="str">
        <f>IF(G8&lt;H8,G8,H8)</f>
        <v/>
      </c>
      <c r="K8" s="113"/>
      <c r="L8" s="113"/>
    </row>
    <row r="9" spans="1:16" s="37" customFormat="1" ht="18" customHeight="1" x14ac:dyDescent="0.3">
      <c r="A9" s="46" t="s">
        <v>25</v>
      </c>
      <c r="B9" s="51"/>
      <c r="C9" s="147" t="s">
        <v>11</v>
      </c>
      <c r="D9" s="71"/>
      <c r="E9" s="61"/>
      <c r="F9" s="191" t="s">
        <v>58</v>
      </c>
      <c r="G9" s="229" t="s">
        <v>33</v>
      </c>
      <c r="H9" s="229" t="s">
        <v>21</v>
      </c>
      <c r="I9" s="232" t="s">
        <v>54</v>
      </c>
      <c r="J9" s="205" t="s">
        <v>69</v>
      </c>
      <c r="K9" s="113"/>
      <c r="L9" s="113"/>
    </row>
    <row r="10" spans="1:16" s="37" customFormat="1" ht="18" customHeight="1" x14ac:dyDescent="0.3">
      <c r="A10" s="49" t="s">
        <v>61</v>
      </c>
      <c r="B10" s="52"/>
      <c r="C10" s="147" t="s">
        <v>11</v>
      </c>
      <c r="D10" s="71"/>
      <c r="E10" s="61"/>
      <c r="F10" s="192"/>
      <c r="G10" s="230"/>
      <c r="H10" s="230"/>
      <c r="I10" s="233"/>
      <c r="J10" s="206"/>
      <c r="K10" s="113"/>
      <c r="L10" s="113"/>
    </row>
    <row r="11" spans="1:16" s="37" customFormat="1" ht="18" customHeight="1" thickBot="1" x14ac:dyDescent="0.35">
      <c r="A11" s="50" t="s">
        <v>44</v>
      </c>
      <c r="B11" s="53"/>
      <c r="C11" s="148" t="s">
        <v>11</v>
      </c>
      <c r="D11" s="72"/>
      <c r="E11" s="61"/>
      <c r="F11" s="193"/>
      <c r="G11" s="231"/>
      <c r="H11" s="231"/>
      <c r="I11" s="234"/>
      <c r="J11" s="207"/>
      <c r="K11" s="113"/>
      <c r="L11" s="113"/>
    </row>
    <row r="12" spans="1:16" s="37" customFormat="1" ht="18" customHeight="1" thickBot="1" x14ac:dyDescent="0.35">
      <c r="A12" s="47" t="s">
        <v>52</v>
      </c>
      <c r="B12" s="51"/>
      <c r="C12" s="147" t="s">
        <v>11</v>
      </c>
      <c r="D12" s="71"/>
      <c r="E12" s="129" t="s">
        <v>64</v>
      </c>
      <c r="F12" s="203" t="str">
        <f>IF(H4=90%,90%,"")</f>
        <v/>
      </c>
      <c r="G12" s="132" t="str">
        <f>IF(AND(H4=90%,E7&gt;0),E7*90%,"")</f>
        <v/>
      </c>
      <c r="H12" s="67" t="str">
        <f>IF(AND(H4=90%,D7&gt;0),4400,"")</f>
        <v/>
      </c>
      <c r="I12" s="68" t="str" cm="1">
        <f t="array" ref="I12">_xlfn.IFS(G12="","",G12&gt;H12,H12,G12&lt;H12,G12)</f>
        <v/>
      </c>
      <c r="J12" s="144">
        <f>IF(G11&lt;H11,G11,H11)</f>
        <v>0</v>
      </c>
      <c r="K12" s="113"/>
      <c r="L12" s="113"/>
    </row>
    <row r="13" spans="1:16" s="37" customFormat="1" ht="18" customHeight="1" thickBot="1" x14ac:dyDescent="0.35">
      <c r="A13" s="47" t="s">
        <v>52</v>
      </c>
      <c r="B13" s="52"/>
      <c r="C13" s="147" t="s">
        <v>11</v>
      </c>
      <c r="D13" s="71"/>
      <c r="E13" s="130" t="s">
        <v>65</v>
      </c>
      <c r="F13" s="204"/>
      <c r="G13" s="133" t="str">
        <f>IF(AND(H4=90%,E8&gt;0),E8*90%,"")</f>
        <v/>
      </c>
      <c r="H13" s="112" t="str">
        <f>IF(AND(H4=90%,D8&gt;0),6000,"")</f>
        <v/>
      </c>
      <c r="I13" s="110" t="str" cm="1">
        <f t="array" ref="I13">_xlfn.IFS(G13="","",G13&gt;H13,H13,G13&lt;H13,G13)</f>
        <v/>
      </c>
      <c r="J13" s="144" t="str">
        <f>IF(G12&lt;H12,G12,H12)</f>
        <v/>
      </c>
      <c r="K13" s="113"/>
      <c r="L13" s="113"/>
    </row>
    <row r="14" spans="1:16" s="37" customFormat="1" ht="18" customHeight="1" x14ac:dyDescent="0.3">
      <c r="A14" s="47" t="s">
        <v>52</v>
      </c>
      <c r="B14" s="52"/>
      <c r="C14" s="147" t="s">
        <v>11</v>
      </c>
      <c r="D14" s="71"/>
      <c r="E14" s="61"/>
      <c r="F14" s="179" t="s">
        <v>70</v>
      </c>
      <c r="G14" s="180"/>
      <c r="H14" s="180"/>
      <c r="I14" s="180"/>
      <c r="J14" s="181"/>
      <c r="K14" s="61"/>
      <c r="L14" s="61"/>
    </row>
    <row r="15" spans="1:16" s="37" customFormat="1" ht="18" customHeight="1" x14ac:dyDescent="0.3">
      <c r="A15" s="47" t="s">
        <v>52</v>
      </c>
      <c r="B15" s="52"/>
      <c r="C15" s="149" t="s">
        <v>11</v>
      </c>
      <c r="D15" s="73"/>
      <c r="E15" s="61"/>
      <c r="F15" s="182"/>
      <c r="G15" s="183"/>
      <c r="H15" s="183"/>
      <c r="I15" s="183"/>
      <c r="J15" s="184"/>
      <c r="K15" s="92"/>
      <c r="L15" s="92"/>
    </row>
    <row r="16" spans="1:16" s="37" customFormat="1" ht="18" customHeight="1" x14ac:dyDescent="0.3">
      <c r="A16" s="47" t="s">
        <v>52</v>
      </c>
      <c r="B16" s="51"/>
      <c r="C16" s="147" t="s">
        <v>11</v>
      </c>
      <c r="D16" s="71"/>
      <c r="E16" s="61"/>
      <c r="F16" s="243"/>
      <c r="G16" s="244"/>
      <c r="H16" s="244"/>
      <c r="I16" s="244"/>
      <c r="J16" s="245"/>
      <c r="K16" s="61"/>
      <c r="L16" s="64"/>
      <c r="M16" s="64"/>
      <c r="N16" s="64"/>
      <c r="O16" s="61"/>
      <c r="P16" s="61"/>
    </row>
    <row r="17" spans="1:16" s="37" customFormat="1" ht="18" customHeight="1" x14ac:dyDescent="0.3">
      <c r="A17" s="47" t="s">
        <v>52</v>
      </c>
      <c r="B17" s="52"/>
      <c r="C17" s="147" t="s">
        <v>11</v>
      </c>
      <c r="D17" s="71"/>
      <c r="E17" s="61"/>
      <c r="F17" s="246"/>
      <c r="G17" s="247"/>
      <c r="H17" s="247"/>
      <c r="I17" s="247"/>
      <c r="J17" s="248"/>
      <c r="K17" s="61"/>
      <c r="L17" s="64"/>
      <c r="M17" s="64"/>
      <c r="N17" s="64"/>
      <c r="O17" s="61"/>
      <c r="P17" s="61"/>
    </row>
    <row r="18" spans="1:16" s="37" customFormat="1" ht="18" customHeight="1" thickBot="1" x14ac:dyDescent="0.35">
      <c r="A18" s="47" t="s">
        <v>52</v>
      </c>
      <c r="B18" s="52"/>
      <c r="C18" s="147" t="s">
        <v>11</v>
      </c>
      <c r="D18" s="71"/>
      <c r="E18" s="61"/>
      <c r="F18" s="246"/>
      <c r="G18" s="247"/>
      <c r="H18" s="247"/>
      <c r="I18" s="247"/>
      <c r="J18" s="248"/>
      <c r="K18" s="61"/>
      <c r="L18" s="64"/>
      <c r="M18" s="64"/>
      <c r="N18" s="64"/>
      <c r="O18" s="61"/>
      <c r="P18" s="61"/>
    </row>
    <row r="19" spans="1:16" s="37" customFormat="1" ht="16.8" customHeight="1" x14ac:dyDescent="0.3">
      <c r="A19" s="47" t="s">
        <v>52</v>
      </c>
      <c r="B19" s="52"/>
      <c r="C19" s="149" t="s">
        <v>11</v>
      </c>
      <c r="D19" s="73"/>
      <c r="E19" s="61"/>
      <c r="F19" s="237" t="s">
        <v>71</v>
      </c>
      <c r="G19" s="238"/>
      <c r="H19" s="239"/>
      <c r="I19" s="220" t="s">
        <v>15</v>
      </c>
      <c r="J19" s="171" t="s">
        <v>84</v>
      </c>
      <c r="K19" s="61"/>
      <c r="L19" s="64"/>
      <c r="M19" s="64"/>
      <c r="N19" s="64"/>
      <c r="O19" s="61"/>
      <c r="P19" s="61"/>
    </row>
    <row r="20" spans="1:16" s="37" customFormat="1" ht="21.6" customHeight="1" thickBot="1" x14ac:dyDescent="0.35">
      <c r="A20" s="48" t="s">
        <v>52</v>
      </c>
      <c r="B20" s="53"/>
      <c r="C20" s="148" t="s">
        <v>11</v>
      </c>
      <c r="D20" s="72"/>
      <c r="E20" s="61"/>
      <c r="F20" s="240" t="s">
        <v>57</v>
      </c>
      <c r="G20" s="241"/>
      <c r="H20" s="242"/>
      <c r="I20" s="221"/>
      <c r="J20" s="172"/>
      <c r="K20" s="62"/>
      <c r="L20" s="63"/>
      <c r="M20" s="63"/>
      <c r="N20" s="63"/>
      <c r="O20" s="62"/>
      <c r="P20" s="62"/>
    </row>
    <row r="21" spans="1:16" s="37" customFormat="1" ht="18" customHeight="1" x14ac:dyDescent="0.3">
      <c r="A21" s="46" t="s">
        <v>51</v>
      </c>
      <c r="B21" s="51"/>
      <c r="C21" s="147" t="s">
        <v>11</v>
      </c>
      <c r="D21" s="71"/>
      <c r="E21" s="61"/>
      <c r="F21" s="173" t="s">
        <v>62</v>
      </c>
      <c r="G21" s="253" t="s">
        <v>56</v>
      </c>
      <c r="H21" s="254"/>
      <c r="I21" s="138"/>
      <c r="J21" s="121" t="str" cm="1">
        <f t="array" ref="J21">_xlfn.IFS(H4=75%,(500),H4=90%,(600),H4="-","")</f>
        <v/>
      </c>
      <c r="K21" s="62"/>
      <c r="L21" s="62"/>
    </row>
    <row r="22" spans="1:16" s="37" customFormat="1" ht="18" customHeight="1" x14ac:dyDescent="0.3">
      <c r="A22" s="46" t="s">
        <v>51</v>
      </c>
      <c r="B22" s="54"/>
      <c r="C22" s="147" t="s">
        <v>11</v>
      </c>
      <c r="D22" s="71"/>
      <c r="E22" s="61"/>
      <c r="F22" s="174"/>
      <c r="G22" s="259" t="s">
        <v>85</v>
      </c>
      <c r="H22" s="260"/>
      <c r="I22" s="139"/>
      <c r="J22" s="122" t="str" cm="1">
        <f t="array" ref="J22">_xlfn.IFS(H4=75%,(25),H4=90%,(30),H4="-","")</f>
        <v/>
      </c>
      <c r="K22" s="62"/>
      <c r="L22" s="62"/>
    </row>
    <row r="23" spans="1:16" s="37" customFormat="1" ht="18" customHeight="1" thickBot="1" x14ac:dyDescent="0.35">
      <c r="A23" s="46" t="s">
        <v>51</v>
      </c>
      <c r="B23" s="52"/>
      <c r="C23" s="149" t="s">
        <v>11</v>
      </c>
      <c r="D23" s="73"/>
      <c r="E23" s="61"/>
      <c r="F23" s="175"/>
      <c r="G23" s="249" t="s">
        <v>68</v>
      </c>
      <c r="H23" s="250"/>
      <c r="I23" s="152"/>
      <c r="J23" s="153" t="s">
        <v>11</v>
      </c>
      <c r="K23" s="62"/>
      <c r="L23" s="62"/>
    </row>
    <row r="24" spans="1:16" s="37" customFormat="1" ht="18" customHeight="1" x14ac:dyDescent="0.3">
      <c r="A24" s="46" t="s">
        <v>51</v>
      </c>
      <c r="B24" s="51"/>
      <c r="C24" s="147" t="s">
        <v>11</v>
      </c>
      <c r="D24" s="71"/>
      <c r="E24" s="61"/>
      <c r="F24" s="263" t="s">
        <v>59</v>
      </c>
      <c r="G24" s="251" t="s">
        <v>55</v>
      </c>
      <c r="H24" s="252"/>
      <c r="I24" s="127"/>
      <c r="J24" s="131" t="s">
        <v>11</v>
      </c>
      <c r="K24" s="62"/>
      <c r="L24" s="62"/>
    </row>
    <row r="25" spans="1:16" s="37" customFormat="1" ht="19.8" customHeight="1" x14ac:dyDescent="0.3">
      <c r="A25" s="46" t="s">
        <v>51</v>
      </c>
      <c r="B25" s="51"/>
      <c r="C25" s="147" t="s">
        <v>11</v>
      </c>
      <c r="D25" s="71"/>
      <c r="E25" s="61"/>
      <c r="F25" s="263"/>
      <c r="G25" s="255" t="s">
        <v>80</v>
      </c>
      <c r="H25" s="256"/>
      <c r="I25" s="128"/>
      <c r="J25" s="261" t="str" cm="1">
        <f t="array" ref="J25">_xlfn.IFS(H3 ="East",20,H3 ="Central",20,H3 ="West",20,H3="-","")</f>
        <v/>
      </c>
      <c r="K25" s="62"/>
      <c r="L25" s="62"/>
    </row>
    <row r="26" spans="1:16" s="37" customFormat="1" ht="21" customHeight="1" x14ac:dyDescent="0.3">
      <c r="A26" s="46" t="s">
        <v>51</v>
      </c>
      <c r="B26" s="51"/>
      <c r="C26" s="147" t="s">
        <v>11</v>
      </c>
      <c r="D26" s="71"/>
      <c r="E26" s="61"/>
      <c r="F26" s="263"/>
      <c r="G26" s="257"/>
      <c r="H26" s="258"/>
      <c r="I26" s="137" t="str">
        <f>IF(AND(I24&gt;0,I25&gt;0),(I25/I24),"")</f>
        <v/>
      </c>
      <c r="J26" s="262"/>
      <c r="K26" s="62"/>
      <c r="L26" s="62"/>
    </row>
    <row r="27" spans="1:16" s="37" customFormat="1" ht="18" customHeight="1" x14ac:dyDescent="0.3">
      <c r="A27" s="46" t="s">
        <v>51</v>
      </c>
      <c r="B27" s="52"/>
      <c r="C27" s="147" t="s">
        <v>11</v>
      </c>
      <c r="D27" s="71"/>
      <c r="E27" s="61"/>
      <c r="F27" s="208" t="s">
        <v>82</v>
      </c>
      <c r="G27" s="209"/>
      <c r="H27" s="210"/>
      <c r="I27" s="90"/>
      <c r="J27" s="124">
        <v>385</v>
      </c>
      <c r="K27" s="62"/>
      <c r="L27" s="62"/>
    </row>
    <row r="28" spans="1:16" s="37" customFormat="1" ht="18" customHeight="1" x14ac:dyDescent="0.3">
      <c r="A28" s="46" t="s">
        <v>51</v>
      </c>
      <c r="B28" s="52"/>
      <c r="C28" s="147" t="s">
        <v>11</v>
      </c>
      <c r="D28" s="71"/>
      <c r="E28" s="61"/>
      <c r="F28" s="211" t="s">
        <v>1</v>
      </c>
      <c r="G28" s="212"/>
      <c r="H28" s="213"/>
      <c r="I28" s="89"/>
      <c r="J28" s="125">
        <v>1463</v>
      </c>
      <c r="K28" s="62"/>
      <c r="L28" s="62"/>
    </row>
    <row r="29" spans="1:16" s="37" customFormat="1" ht="18" customHeight="1" thickBot="1" x14ac:dyDescent="0.35">
      <c r="A29" s="50" t="s">
        <v>51</v>
      </c>
      <c r="B29" s="53"/>
      <c r="C29" s="148" t="s">
        <v>11</v>
      </c>
      <c r="D29" s="72"/>
      <c r="E29" s="61"/>
      <c r="F29" s="214" t="s">
        <v>2</v>
      </c>
      <c r="G29" s="215"/>
      <c r="H29" s="216"/>
      <c r="I29" s="90"/>
      <c r="J29" s="124">
        <v>1872</v>
      </c>
      <c r="K29" s="62"/>
      <c r="L29" s="62"/>
    </row>
    <row r="30" spans="1:16" s="37" customFormat="1" ht="18" customHeight="1" thickBot="1" x14ac:dyDescent="0.35">
      <c r="A30" s="59" t="s">
        <v>14</v>
      </c>
      <c r="B30" s="60"/>
      <c r="C30" s="150" t="s">
        <v>11</v>
      </c>
      <c r="D30" s="74"/>
      <c r="E30" s="61"/>
      <c r="F30" s="217" t="s">
        <v>3</v>
      </c>
      <c r="G30" s="218"/>
      <c r="H30" s="219"/>
      <c r="I30" s="91"/>
      <c r="J30" s="126">
        <v>2318</v>
      </c>
      <c r="K30" s="78"/>
      <c r="L30" s="62"/>
    </row>
    <row r="31" spans="1:16" s="37" customFormat="1" ht="18" customHeight="1" x14ac:dyDescent="0.3">
      <c r="A31" s="59" t="s">
        <v>14</v>
      </c>
      <c r="B31" s="52"/>
      <c r="C31" s="147" t="s">
        <v>11</v>
      </c>
      <c r="D31" s="71"/>
      <c r="E31" s="61"/>
      <c r="F31" s="170" t="s">
        <v>86</v>
      </c>
      <c r="G31" s="170"/>
      <c r="H31" s="169">
        <f>SUM((MAX(E7,E8))+I21+I22+I25+I27+I28+I29+I30)</f>
        <v>0</v>
      </c>
      <c r="I31" s="169"/>
      <c r="J31" s="169"/>
      <c r="K31" s="62"/>
      <c r="L31" s="62"/>
    </row>
    <row r="32" spans="1:16" s="37" customFormat="1" ht="18" customHeight="1" thickBot="1" x14ac:dyDescent="0.35">
      <c r="A32" s="75" t="s">
        <v>14</v>
      </c>
      <c r="B32" s="53"/>
      <c r="C32" s="151" t="s">
        <v>11</v>
      </c>
      <c r="D32" s="76"/>
      <c r="E32" s="162"/>
      <c r="F32" s="170"/>
      <c r="G32" s="170"/>
      <c r="H32" s="169"/>
      <c r="I32" s="169"/>
      <c r="J32" s="169"/>
      <c r="K32" s="62"/>
      <c r="L32" s="62"/>
    </row>
    <row r="33" spans="1:21" s="37" customFormat="1" ht="16.2" customHeight="1" x14ac:dyDescent="0.3">
      <c r="A33" s="79"/>
      <c r="B33" s="80"/>
      <c r="C33" s="81"/>
      <c r="D33" s="61"/>
      <c r="E33" s="61"/>
      <c r="F33" s="109"/>
      <c r="G33" s="109"/>
      <c r="H33" s="109"/>
      <c r="I33" s="109"/>
      <c r="J33" s="77"/>
      <c r="K33" s="62"/>
      <c r="L33" s="62"/>
    </row>
    <row r="34" spans="1:21" s="37" customFormat="1" ht="16.2" customHeight="1" x14ac:dyDescent="0.3">
      <c r="A34" s="79"/>
      <c r="B34" s="61"/>
      <c r="C34" s="61"/>
      <c r="D34" s="61"/>
      <c r="E34" s="61"/>
      <c r="F34" s="78"/>
      <c r="H34" s="35"/>
      <c r="I34" s="63"/>
      <c r="J34" s="77"/>
      <c r="K34" s="62"/>
      <c r="L34" s="62"/>
    </row>
    <row r="35" spans="1:21" s="37" customFormat="1" ht="22.2" customHeight="1" x14ac:dyDescent="0.3">
      <c r="A35" s="93"/>
      <c r="B35" s="94"/>
      <c r="C35" s="35"/>
      <c r="D35" s="35"/>
      <c r="E35" s="35"/>
      <c r="F35" s="78"/>
      <c r="H35" s="36"/>
      <c r="I35" s="63"/>
      <c r="J35" s="77"/>
      <c r="K35" s="103"/>
      <c r="L35" s="104"/>
      <c r="N35" s="224"/>
      <c r="O35" s="224"/>
      <c r="P35" s="224"/>
      <c r="Q35" s="224"/>
      <c r="R35" s="224"/>
      <c r="S35" s="224"/>
      <c r="T35" s="224"/>
      <c r="U35" s="224"/>
    </row>
    <row r="36" spans="1:21" s="40" customFormat="1" ht="18" hidden="1" customHeight="1" x14ac:dyDescent="0.3">
      <c r="A36" s="95"/>
      <c r="B36" s="95"/>
      <c r="C36" s="95"/>
      <c r="D36" s="95"/>
      <c r="E36" s="95"/>
      <c r="F36" s="36"/>
      <c r="G36" s="36"/>
      <c r="H36" s="36"/>
      <c r="I36" s="36"/>
      <c r="J36" s="36"/>
      <c r="K36" s="103"/>
      <c r="L36" s="37"/>
    </row>
    <row r="37" spans="1:21" s="36" customFormat="1" ht="64.2" customHeight="1" x14ac:dyDescent="0.3">
      <c r="A37" s="96"/>
      <c r="B37" s="97"/>
      <c r="F37" s="78"/>
      <c r="G37" s="37"/>
      <c r="H37" s="35"/>
      <c r="I37" s="63"/>
      <c r="J37" s="77"/>
    </row>
    <row r="38" spans="1:21" s="36" customFormat="1" ht="60" customHeight="1" x14ac:dyDescent="0.3">
      <c r="A38" s="98"/>
      <c r="B38" s="99"/>
      <c r="C38" s="97"/>
      <c r="D38" s="97"/>
      <c r="E38" s="97"/>
      <c r="F38" s="78"/>
      <c r="G38" s="37"/>
      <c r="H38" s="35"/>
      <c r="I38" s="63"/>
      <c r="J38" s="77"/>
      <c r="K38" s="105"/>
      <c r="L38" s="106"/>
    </row>
    <row r="39" spans="1:21" s="36" customFormat="1" ht="30.6" customHeight="1" x14ac:dyDescent="0.3">
      <c r="A39" s="98"/>
      <c r="B39" s="100"/>
      <c r="C39" s="101"/>
      <c r="D39" s="101"/>
      <c r="E39" s="228"/>
      <c r="F39" s="78"/>
      <c r="G39" s="37"/>
      <c r="H39" s="35"/>
      <c r="I39" s="63"/>
      <c r="J39" s="77"/>
      <c r="K39" s="107"/>
      <c r="L39" s="226"/>
      <c r="M39" s="222"/>
      <c r="N39" s="222"/>
      <c r="O39" s="222"/>
    </row>
    <row r="40" spans="1:21" s="36" customFormat="1" ht="17.399999999999999" customHeight="1" x14ac:dyDescent="0.3">
      <c r="A40" s="98"/>
      <c r="B40" s="99"/>
      <c r="C40" s="101"/>
      <c r="D40" s="102"/>
      <c r="E40" s="228"/>
      <c r="F40" s="78"/>
      <c r="G40" s="37"/>
      <c r="H40" s="35"/>
      <c r="I40" s="63"/>
      <c r="J40" s="77"/>
      <c r="K40" s="107"/>
      <c r="L40" s="226"/>
      <c r="M40" s="222"/>
      <c r="N40" s="222"/>
      <c r="O40" s="222"/>
    </row>
    <row r="41" spans="1:21" s="36" customFormat="1" ht="16.8" customHeight="1" x14ac:dyDescent="0.3">
      <c r="A41" s="98"/>
      <c r="B41" s="99"/>
      <c r="C41" s="101"/>
      <c r="D41" s="102"/>
      <c r="E41" s="228"/>
      <c r="F41" s="78"/>
      <c r="G41" s="37"/>
      <c r="H41" s="35"/>
      <c r="I41" s="63"/>
      <c r="J41" s="77"/>
      <c r="K41" s="227"/>
      <c r="L41" s="227"/>
      <c r="M41" s="222"/>
      <c r="N41" s="222"/>
      <c r="O41" s="222"/>
    </row>
    <row r="42" spans="1:21" s="36" customFormat="1" ht="18.600000000000001" customHeight="1" x14ac:dyDescent="0.3">
      <c r="A42" s="98"/>
      <c r="B42" s="99"/>
      <c r="C42" s="101"/>
      <c r="D42" s="102"/>
      <c r="E42" s="228"/>
      <c r="F42" s="78"/>
      <c r="G42" s="37"/>
      <c r="H42" s="35"/>
      <c r="I42" s="63"/>
      <c r="J42" s="77"/>
      <c r="K42" s="227"/>
      <c r="L42" s="227"/>
      <c r="M42" s="223"/>
      <c r="N42" s="223"/>
      <c r="O42" s="223"/>
    </row>
    <row r="43" spans="1:21" s="36" customFormat="1" ht="18.600000000000001" customHeight="1" x14ac:dyDescent="0.3">
      <c r="A43" s="98"/>
      <c r="B43" s="99"/>
      <c r="C43" s="101"/>
      <c r="D43" s="102"/>
      <c r="E43" s="228"/>
      <c r="F43" s="78"/>
      <c r="G43" s="37"/>
      <c r="H43" s="35"/>
      <c r="I43" s="63"/>
      <c r="J43" s="77"/>
      <c r="K43" s="227"/>
      <c r="L43" s="227"/>
      <c r="M43" s="223"/>
      <c r="N43" s="223"/>
      <c r="O43" s="223"/>
    </row>
    <row r="44" spans="1:21" s="36" customFormat="1" ht="18" customHeight="1" x14ac:dyDescent="0.3">
      <c r="A44" s="38"/>
      <c r="B44" s="39"/>
      <c r="C44" s="39"/>
      <c r="D44" s="39"/>
      <c r="E44" s="39"/>
      <c r="G44" s="37"/>
      <c r="I44" s="63"/>
      <c r="J44" s="77"/>
      <c r="K44" s="227"/>
      <c r="L44" s="227"/>
      <c r="M44" s="223"/>
      <c r="N44" s="223"/>
      <c r="O44" s="223"/>
    </row>
    <row r="45" spans="1:21" s="36" customFormat="1" ht="18.600000000000001" customHeight="1" x14ac:dyDescent="0.3">
      <c r="D45" s="35"/>
      <c r="E45" s="35"/>
      <c r="G45" s="37"/>
      <c r="I45" s="37"/>
      <c r="J45" s="77"/>
      <c r="K45" s="225"/>
      <c r="L45" s="225"/>
      <c r="M45" s="223"/>
      <c r="N45" s="223"/>
      <c r="O45" s="223"/>
    </row>
    <row r="46" spans="1:21" s="36" customFormat="1" ht="18.600000000000001" customHeight="1" x14ac:dyDescent="0.3">
      <c r="D46" s="35"/>
      <c r="E46" s="35"/>
      <c r="G46" s="37"/>
      <c r="I46" s="37"/>
      <c r="J46" s="77"/>
      <c r="K46" s="37"/>
      <c r="L46" s="37"/>
      <c r="M46" s="223"/>
      <c r="N46" s="223"/>
      <c r="O46" s="223"/>
    </row>
    <row r="47" spans="1:21" s="37" customFormat="1" ht="18.600000000000001" customHeight="1" x14ac:dyDescent="0.3">
      <c r="D47" s="35"/>
      <c r="E47" s="35"/>
      <c r="F47" s="32"/>
      <c r="G47" s="9"/>
      <c r="H47" s="36"/>
      <c r="J47" s="77"/>
    </row>
    <row r="48" spans="1:21" s="37" customFormat="1" ht="15" customHeight="1" x14ac:dyDescent="0.3">
      <c r="A48" s="38"/>
      <c r="B48" s="39"/>
      <c r="C48" s="39"/>
      <c r="D48" s="35"/>
      <c r="E48" s="35"/>
      <c r="F48" s="32"/>
      <c r="G48" s="9"/>
      <c r="H48" s="36"/>
    </row>
    <row r="49" spans="1:26" s="37" customFormat="1" ht="15.6" x14ac:dyDescent="0.3">
      <c r="A49" s="38"/>
      <c r="B49" s="39"/>
      <c r="C49" s="39"/>
      <c r="D49" s="35"/>
      <c r="E49" s="35"/>
      <c r="F49" s="32"/>
      <c r="G49" s="9"/>
      <c r="H49" s="36"/>
      <c r="S49" s="36"/>
      <c r="T49" s="36"/>
      <c r="U49" s="36"/>
      <c r="V49" s="36"/>
      <c r="W49" s="36"/>
      <c r="X49" s="36"/>
      <c r="Y49" s="36"/>
      <c r="Z49" s="36"/>
    </row>
    <row r="50" spans="1:26" s="36" customFormat="1" ht="19.8" customHeight="1" x14ac:dyDescent="0.3">
      <c r="A50" s="14"/>
      <c r="B50" s="10"/>
      <c r="C50" s="10"/>
      <c r="D50" s="1"/>
      <c r="E50" s="1"/>
      <c r="F50" s="32"/>
      <c r="G50" s="9"/>
      <c r="I50" s="37"/>
      <c r="J50" s="37"/>
      <c r="K50" s="37"/>
      <c r="L50" s="37"/>
      <c r="M50" s="41"/>
      <c r="S50" s="8"/>
      <c r="T50" s="8"/>
      <c r="U50" s="8"/>
      <c r="V50" s="8"/>
      <c r="W50" s="8"/>
      <c r="X50" s="8"/>
      <c r="Y50" s="8"/>
      <c r="Z50" s="8"/>
    </row>
    <row r="51" spans="1:26" s="36" customFormat="1" ht="15.6" x14ac:dyDescent="0.3">
      <c r="A51" s="14"/>
      <c r="B51" s="10"/>
      <c r="C51" s="10"/>
      <c r="D51" s="1"/>
      <c r="E51" s="1"/>
      <c r="F51" s="32"/>
      <c r="G51" s="9"/>
      <c r="I51" s="42"/>
      <c r="K51" s="37"/>
      <c r="L51" s="37"/>
      <c r="M51" s="41"/>
      <c r="S51" s="8"/>
      <c r="T51" s="8"/>
      <c r="U51" s="8"/>
      <c r="V51" s="8"/>
      <c r="W51" s="8"/>
      <c r="X51" s="8"/>
      <c r="Y51" s="8"/>
      <c r="Z51" s="8"/>
    </row>
    <row r="52" spans="1:26" s="36" customFormat="1" ht="18" customHeight="1" x14ac:dyDescent="0.35">
      <c r="A52" s="14"/>
      <c r="B52" s="10"/>
      <c r="C52" s="10"/>
      <c r="D52" s="1"/>
      <c r="E52" s="1"/>
      <c r="F52" s="32"/>
      <c r="G52" s="9"/>
      <c r="H52" s="32"/>
      <c r="I52" s="25"/>
      <c r="J52" s="8"/>
      <c r="K52" s="37"/>
      <c r="L52" s="37"/>
      <c r="S52" s="9"/>
      <c r="T52" s="9"/>
      <c r="U52" s="9"/>
      <c r="V52" s="9"/>
      <c r="W52" s="9"/>
      <c r="X52" s="9"/>
      <c r="Y52" s="9"/>
      <c r="Z52" s="9"/>
    </row>
    <row r="53" spans="1:26" s="8" customFormat="1" ht="15" customHeight="1" x14ac:dyDescent="0.3">
      <c r="A53" s="14"/>
      <c r="B53" s="10"/>
      <c r="C53" s="10"/>
      <c r="D53" s="1"/>
      <c r="E53" s="1"/>
      <c r="F53" s="32"/>
      <c r="G53" s="9"/>
      <c r="H53" s="32"/>
      <c r="K53" s="37"/>
      <c r="L53" s="37"/>
      <c r="S53" s="9"/>
      <c r="T53" s="9"/>
      <c r="U53" s="9"/>
      <c r="V53" s="9"/>
      <c r="W53" s="9"/>
      <c r="X53" s="9"/>
      <c r="Y53" s="9"/>
      <c r="Z53" s="9"/>
    </row>
    <row r="54" spans="1:26" s="8" customFormat="1" ht="14.4" customHeight="1" x14ac:dyDescent="0.3">
      <c r="A54" s="14"/>
      <c r="B54" s="10"/>
      <c r="C54" s="10"/>
      <c r="D54" s="1"/>
      <c r="E54" s="1"/>
      <c r="F54" s="32"/>
      <c r="G54" s="9"/>
      <c r="H54" s="32"/>
      <c r="I54" s="9"/>
      <c r="J54" s="9"/>
      <c r="K54" s="36"/>
      <c r="L54" s="36"/>
      <c r="S54" s="9"/>
      <c r="T54" s="9"/>
      <c r="U54" s="9"/>
      <c r="V54" s="9"/>
      <c r="W54" s="9"/>
      <c r="X54" s="9"/>
      <c r="Y54" s="9"/>
      <c r="Z54" s="9"/>
    </row>
    <row r="55" spans="1:26" ht="14.4" customHeight="1" x14ac:dyDescent="0.3">
      <c r="K55" s="8"/>
      <c r="L55" s="8"/>
    </row>
    <row r="56" spans="1:26" x14ac:dyDescent="0.3">
      <c r="K56" s="8"/>
      <c r="L56" s="8"/>
    </row>
    <row r="57" spans="1:26" s="8" customFormat="1" ht="13.8" customHeight="1" x14ac:dyDescent="0.3">
      <c r="A57" s="14"/>
      <c r="B57" s="10"/>
      <c r="C57" s="10"/>
      <c r="D57" s="1"/>
      <c r="E57" s="1"/>
      <c r="F57" s="32"/>
      <c r="G57" s="9"/>
      <c r="H57" s="32"/>
      <c r="K57" s="9"/>
      <c r="L57" s="9"/>
      <c r="S57" s="9"/>
      <c r="T57" s="9"/>
      <c r="U57" s="9"/>
      <c r="V57" s="9"/>
      <c r="W57" s="9"/>
      <c r="X57" s="9"/>
      <c r="Y57" s="9"/>
      <c r="Z57" s="9"/>
    </row>
    <row r="58" spans="1:26" ht="14.4" customHeight="1" x14ac:dyDescent="0.3"/>
    <row r="59" spans="1:26" ht="37.799999999999997" customHeight="1" x14ac:dyDescent="0.3"/>
    <row r="60" spans="1:26" x14ac:dyDescent="0.3">
      <c r="I60" s="33"/>
      <c r="K60" s="8"/>
      <c r="L60" s="8"/>
    </row>
    <row r="61" spans="1:26" x14ac:dyDescent="0.3">
      <c r="I61" s="33"/>
    </row>
  </sheetData>
  <sheetProtection algorithmName="SHA-512" hashValue="jyn2/0JSW/tFcTHXv/zAYNyRU1hHn9NJiIbJn/u3+tfwNA0S6hHAA1lWYZfXZZM5BH/mZIJc/s/BPhNzdRuZ6Q==" saltValue="O/gu6nls5pzN8ct3458jHg==" spinCount="100000" sheet="1" objects="1" scenarios="1" selectLockedCells="1"/>
  <mergeCells count="42">
    <mergeCell ref="N35:U35"/>
    <mergeCell ref="E39:E43"/>
    <mergeCell ref="L39:L40"/>
    <mergeCell ref="M39:O41"/>
    <mergeCell ref="K41:L42"/>
    <mergeCell ref="M42:O46"/>
    <mergeCell ref="K43:L44"/>
    <mergeCell ref="K45:L45"/>
    <mergeCell ref="F31:G32"/>
    <mergeCell ref="H31:J32"/>
    <mergeCell ref="J25:J26"/>
    <mergeCell ref="F27:H27"/>
    <mergeCell ref="F28:H28"/>
    <mergeCell ref="F29:H29"/>
    <mergeCell ref="F30:H30"/>
    <mergeCell ref="F21:F23"/>
    <mergeCell ref="G21:H21"/>
    <mergeCell ref="G22:H22"/>
    <mergeCell ref="G23:H23"/>
    <mergeCell ref="F24:F26"/>
    <mergeCell ref="G24:H24"/>
    <mergeCell ref="G25:H26"/>
    <mergeCell ref="F12:F13"/>
    <mergeCell ref="F14:J15"/>
    <mergeCell ref="F16:J18"/>
    <mergeCell ref="F19:H19"/>
    <mergeCell ref="I19:I20"/>
    <mergeCell ref="J19:J20"/>
    <mergeCell ref="F20:H20"/>
    <mergeCell ref="J9:J11"/>
    <mergeCell ref="A1:I1"/>
    <mergeCell ref="B2:D2"/>
    <mergeCell ref="F2:G2"/>
    <mergeCell ref="B3:D3"/>
    <mergeCell ref="F3:G3"/>
    <mergeCell ref="B4:D4"/>
    <mergeCell ref="F4:G4"/>
    <mergeCell ref="F7:F8"/>
    <mergeCell ref="F9:F11"/>
    <mergeCell ref="G9:G11"/>
    <mergeCell ref="H9:H11"/>
    <mergeCell ref="I9:I11"/>
  </mergeCells>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C9298D29-9550-4FFD-B823-32C65939D5F3}">
          <x14:formula1>
            <xm:f>Data!$E$1:$E$4</xm:f>
          </x14:formula1>
          <xm:sqref>H3</xm:sqref>
        </x14:dataValidation>
        <x14:dataValidation type="list" allowBlank="1" showInputMessage="1" showErrorMessage="1" xr:uid="{EEBF8320-C1F4-48DB-BA66-F39991BD330C}">
          <x14:formula1>
            <xm:f>Data!$D$5:$D$7</xm:f>
          </x14:formula1>
          <xm:sqref>H2</xm:sqref>
        </x14:dataValidation>
        <x14:dataValidation type="list" allowBlank="1" showInputMessage="1" showErrorMessage="1" xr:uid="{2DFEB97D-7A90-40CA-AE2A-B3C76740A631}">
          <x14:formula1>
            <xm:f>Data!$D$1:$D$3</xm:f>
          </x14:formula1>
          <xm:sqref>H4</xm:sqref>
        </x14:dataValidation>
        <x14:dataValidation type="list" allowBlank="1" showInputMessage="1" showErrorMessage="1" xr:uid="{9F67C9FA-6266-464B-9B5F-98F44B8C8BEF}">
          <x14:formula1>
            <xm:f>Data!$B$2:$B$8</xm:f>
          </x14:formula1>
          <xm:sqref>C7:C32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55474-4FA2-4E8B-8FA1-E0098630FD76}">
  <sheetPr>
    <tabColor theme="7" tint="0.79998168889431442"/>
  </sheetPr>
  <dimension ref="A1:Z61"/>
  <sheetViews>
    <sheetView showGridLines="0" zoomScale="80" zoomScaleNormal="80" workbookViewId="0">
      <selection activeCell="B2" sqref="B2:D2"/>
    </sheetView>
  </sheetViews>
  <sheetFormatPr defaultRowHeight="14.4" x14ac:dyDescent="0.3"/>
  <cols>
    <col min="1" max="1" width="21.33203125" style="14" customWidth="1"/>
    <col min="2" max="2" width="26.44140625" style="10" customWidth="1"/>
    <col min="3" max="3" width="15.5546875" style="10" customWidth="1"/>
    <col min="4" max="4" width="15.5546875" style="1" customWidth="1"/>
    <col min="5" max="5" width="12.5546875" style="1" customWidth="1"/>
    <col min="6" max="6" width="11.21875" style="32" customWidth="1"/>
    <col min="7" max="7" width="14.6640625" style="9" customWidth="1"/>
    <col min="8" max="8" width="14.77734375" style="32" customWidth="1"/>
    <col min="9" max="9" width="12.5546875" style="9" customWidth="1"/>
    <col min="10" max="10" width="16.33203125" style="9" customWidth="1"/>
    <col min="11" max="11" width="9.77734375" style="9" customWidth="1"/>
    <col min="12" max="12" width="12.109375" style="9" customWidth="1"/>
    <col min="13" max="13" width="13.5546875" style="9" customWidth="1"/>
    <col min="14" max="14" width="10.109375" style="9" customWidth="1"/>
    <col min="15" max="16384" width="8.88671875" style="9"/>
  </cols>
  <sheetData>
    <row r="1" spans="1:16" ht="29.4" thickBot="1" x14ac:dyDescent="0.35">
      <c r="A1" s="176" t="s">
        <v>77</v>
      </c>
      <c r="B1" s="177"/>
      <c r="C1" s="177"/>
      <c r="D1" s="177"/>
      <c r="E1" s="178"/>
      <c r="F1" s="177"/>
      <c r="G1" s="177"/>
      <c r="H1" s="177"/>
      <c r="I1" s="177"/>
      <c r="J1" s="163"/>
      <c r="K1"/>
      <c r="L1"/>
    </row>
    <row r="2" spans="1:16" s="37" customFormat="1" ht="18" customHeight="1" x14ac:dyDescent="0.3">
      <c r="A2" s="43" t="s">
        <v>63</v>
      </c>
      <c r="B2" s="267"/>
      <c r="C2" s="268"/>
      <c r="D2" s="269"/>
      <c r="E2" s="82"/>
      <c r="F2" s="185" t="s">
        <v>41</v>
      </c>
      <c r="G2" s="186"/>
      <c r="H2" s="118" t="s">
        <v>40</v>
      </c>
      <c r="I2" s="117" t="s">
        <v>38</v>
      </c>
      <c r="J2" s="164"/>
      <c r="L2" s="115"/>
    </row>
    <row r="3" spans="1:16" s="37" customFormat="1" ht="18" customHeight="1" thickBot="1" x14ac:dyDescent="0.35">
      <c r="A3" s="44" t="s">
        <v>8</v>
      </c>
      <c r="B3" s="270"/>
      <c r="C3" s="271"/>
      <c r="D3" s="272"/>
      <c r="E3" s="116"/>
      <c r="F3" s="187" t="s">
        <v>45</v>
      </c>
      <c r="G3" s="188"/>
      <c r="H3" s="119" t="s">
        <v>40</v>
      </c>
      <c r="I3" s="159">
        <v>0</v>
      </c>
    </row>
    <row r="4" spans="1:16" s="37" customFormat="1" ht="18" customHeight="1" thickBot="1" x14ac:dyDescent="0.35">
      <c r="A4" s="45" t="s">
        <v>50</v>
      </c>
      <c r="B4" s="273"/>
      <c r="C4" s="274"/>
      <c r="D4" s="275"/>
      <c r="E4" s="35"/>
      <c r="F4" s="189" t="s">
        <v>49</v>
      </c>
      <c r="G4" s="190"/>
      <c r="H4" s="120" t="s">
        <v>40</v>
      </c>
      <c r="K4" s="165"/>
    </row>
    <row r="5" spans="1:16" s="37" customFormat="1" ht="16.2" thickBot="1" x14ac:dyDescent="0.35">
      <c r="A5" s="108"/>
      <c r="B5" s="39"/>
      <c r="C5" s="39"/>
      <c r="G5" s="57"/>
      <c r="H5" s="58"/>
    </row>
    <row r="6" spans="1:16" s="37" customFormat="1" ht="49.8" customHeight="1" thickBot="1" x14ac:dyDescent="0.35">
      <c r="A6" s="111" t="s">
        <v>74</v>
      </c>
      <c r="B6" s="83" t="s">
        <v>75</v>
      </c>
      <c r="C6" s="146" t="s">
        <v>10</v>
      </c>
      <c r="D6" s="145" t="s">
        <v>76</v>
      </c>
      <c r="E6" s="84" t="s">
        <v>81</v>
      </c>
      <c r="F6" s="86" t="s">
        <v>58</v>
      </c>
      <c r="G6" s="85" t="s">
        <v>32</v>
      </c>
      <c r="H6" s="86" t="s">
        <v>20</v>
      </c>
      <c r="I6" s="86" t="s">
        <v>53</v>
      </c>
      <c r="J6" s="142" t="s">
        <v>69</v>
      </c>
      <c r="K6" s="114"/>
      <c r="L6" s="114"/>
    </row>
    <row r="7" spans="1:16" s="37" customFormat="1" ht="18" customHeight="1" x14ac:dyDescent="0.3">
      <c r="A7" s="46" t="s">
        <v>22</v>
      </c>
      <c r="B7" s="51"/>
      <c r="C7" s="147" t="s">
        <v>11</v>
      </c>
      <c r="D7" s="71"/>
      <c r="E7" s="166">
        <f>IF(D7&gt;0,SUM(D7:D32),0)</f>
        <v>0</v>
      </c>
      <c r="F7" s="235" t="str">
        <f>IF(H4=75%,75%,"")</f>
        <v/>
      </c>
      <c r="G7" s="135" t="str">
        <f>IF(AND(H4=75%,E7&gt;0),E7*75%,"")</f>
        <v/>
      </c>
      <c r="H7" s="65" t="str">
        <f>IF(AND(H4=75%,D7&gt;0),3975,"")</f>
        <v/>
      </c>
      <c r="I7" s="69" t="str" cm="1">
        <f t="array" ref="I7">_xlfn.IFS(G7="","",G7&gt;H7,H7,G7&lt;H7,G7)</f>
        <v/>
      </c>
      <c r="J7" s="143" t="str">
        <f>IF(G7&lt;H7,G7,H7)</f>
        <v/>
      </c>
      <c r="K7" s="113"/>
      <c r="L7" s="113"/>
    </row>
    <row r="8" spans="1:16" s="37" customFormat="1" ht="18" customHeight="1" thickBot="1" x14ac:dyDescent="0.35">
      <c r="A8" s="50" t="s">
        <v>23</v>
      </c>
      <c r="B8" s="53"/>
      <c r="C8" s="148" t="s">
        <v>11</v>
      </c>
      <c r="D8" s="72"/>
      <c r="E8" s="167">
        <f>IF(D8&gt;0,SUM(D8:D32),0)</f>
        <v>0</v>
      </c>
      <c r="F8" s="236"/>
      <c r="G8" s="134" t="str">
        <f>IF(AND(H4=75%,E8&gt;0),E8*75%,"")</f>
        <v/>
      </c>
      <c r="H8" s="66" t="str">
        <f>IF(AND(H4=75%,D8&gt;0),5340,"")</f>
        <v/>
      </c>
      <c r="I8" s="70" t="str" cm="1">
        <f t="array" ref="I8">_xlfn.IFS(G8="","",G8&gt;H8,H8,G8&lt;H8,G8)</f>
        <v/>
      </c>
      <c r="J8" s="143" t="str">
        <f>IF(G8&lt;H8,G8,H8)</f>
        <v/>
      </c>
      <c r="K8" s="113"/>
      <c r="L8" s="113"/>
    </row>
    <row r="9" spans="1:16" s="37" customFormat="1" ht="18" customHeight="1" x14ac:dyDescent="0.3">
      <c r="A9" s="46" t="s">
        <v>25</v>
      </c>
      <c r="B9" s="51"/>
      <c r="C9" s="147" t="s">
        <v>11</v>
      </c>
      <c r="D9" s="71"/>
      <c r="E9" s="61"/>
      <c r="F9" s="191" t="s">
        <v>58</v>
      </c>
      <c r="G9" s="229" t="s">
        <v>33</v>
      </c>
      <c r="H9" s="229" t="s">
        <v>21</v>
      </c>
      <c r="I9" s="232" t="s">
        <v>54</v>
      </c>
      <c r="J9" s="205" t="s">
        <v>69</v>
      </c>
      <c r="K9" s="113"/>
      <c r="L9" s="113"/>
    </row>
    <row r="10" spans="1:16" s="37" customFormat="1" ht="18" customHeight="1" x14ac:dyDescent="0.3">
      <c r="A10" s="49" t="s">
        <v>61</v>
      </c>
      <c r="B10" s="52"/>
      <c r="C10" s="147" t="s">
        <v>11</v>
      </c>
      <c r="D10" s="71"/>
      <c r="E10" s="61"/>
      <c r="F10" s="192"/>
      <c r="G10" s="230"/>
      <c r="H10" s="230"/>
      <c r="I10" s="233"/>
      <c r="J10" s="206"/>
      <c r="K10" s="113"/>
      <c r="L10" s="113"/>
    </row>
    <row r="11" spans="1:16" s="37" customFormat="1" ht="18" customHeight="1" thickBot="1" x14ac:dyDescent="0.35">
      <c r="A11" s="50" t="s">
        <v>44</v>
      </c>
      <c r="B11" s="53"/>
      <c r="C11" s="148" t="s">
        <v>11</v>
      </c>
      <c r="D11" s="72"/>
      <c r="E11" s="61"/>
      <c r="F11" s="193"/>
      <c r="G11" s="231"/>
      <c r="H11" s="231"/>
      <c r="I11" s="234"/>
      <c r="J11" s="207"/>
      <c r="K11" s="113"/>
      <c r="L11" s="113"/>
    </row>
    <row r="12" spans="1:16" s="37" customFormat="1" ht="18" customHeight="1" x14ac:dyDescent="0.3">
      <c r="A12" s="47" t="s">
        <v>52</v>
      </c>
      <c r="B12" s="51"/>
      <c r="C12" s="147" t="s">
        <v>11</v>
      </c>
      <c r="D12" s="71"/>
      <c r="E12" s="129" t="s">
        <v>64</v>
      </c>
      <c r="F12" s="203" t="str">
        <f>IF(H4=90%,90%,"")</f>
        <v/>
      </c>
      <c r="G12" s="132" t="str">
        <f>IF(AND(H4=90%,E7&gt;0),E7*90%,"")</f>
        <v/>
      </c>
      <c r="H12" s="67" t="str">
        <f>IF(AND(H4=90%,D7&gt;0),4770,"")</f>
        <v/>
      </c>
      <c r="I12" s="68" t="str" cm="1">
        <f t="array" ref="I12">_xlfn.IFS(G12="","",G12&gt;H12,H12,G12&lt;H12,G12)</f>
        <v/>
      </c>
      <c r="J12" s="143" t="str">
        <f>IF(G12&lt;H12,G12,H12)</f>
        <v/>
      </c>
      <c r="K12" s="113"/>
      <c r="L12" s="113"/>
    </row>
    <row r="13" spans="1:16" s="37" customFormat="1" ht="18" customHeight="1" thickBot="1" x14ac:dyDescent="0.35">
      <c r="A13" s="47" t="s">
        <v>52</v>
      </c>
      <c r="B13" s="52"/>
      <c r="C13" s="147" t="s">
        <v>11</v>
      </c>
      <c r="D13" s="71"/>
      <c r="E13" s="130" t="s">
        <v>65</v>
      </c>
      <c r="F13" s="204"/>
      <c r="G13" s="133" t="str">
        <f>IF(AND(H4=90%,E8&gt;0),E8*90%,"")</f>
        <v/>
      </c>
      <c r="H13" s="112" t="str">
        <f>IF(AND(H4=90%,D8&gt;0),6420,"")</f>
        <v/>
      </c>
      <c r="I13" s="110" t="str" cm="1">
        <f t="array" ref="I13">_xlfn.IFS(G13="","",G13&gt;H13,H13,G13&lt;H13,G13)</f>
        <v/>
      </c>
      <c r="J13" s="143" t="str">
        <f>IF(G13&lt;H13,G13,H13)</f>
        <v/>
      </c>
      <c r="K13" s="113"/>
      <c r="L13" s="113"/>
    </row>
    <row r="14" spans="1:16" s="37" customFormat="1" ht="18" customHeight="1" x14ac:dyDescent="0.3">
      <c r="A14" s="47" t="s">
        <v>52</v>
      </c>
      <c r="B14" s="52"/>
      <c r="C14" s="147" t="s">
        <v>11</v>
      </c>
      <c r="D14" s="71"/>
      <c r="E14" s="61"/>
      <c r="F14" s="179" t="s">
        <v>70</v>
      </c>
      <c r="G14" s="180"/>
      <c r="H14" s="180"/>
      <c r="I14" s="180"/>
      <c r="J14" s="181"/>
      <c r="K14" s="61"/>
      <c r="L14" s="61"/>
    </row>
    <row r="15" spans="1:16" s="37" customFormat="1" ht="18" customHeight="1" x14ac:dyDescent="0.3">
      <c r="A15" s="47" t="s">
        <v>52</v>
      </c>
      <c r="B15" s="52"/>
      <c r="C15" s="149" t="s">
        <v>11</v>
      </c>
      <c r="D15" s="73"/>
      <c r="E15" s="61"/>
      <c r="F15" s="182"/>
      <c r="G15" s="183"/>
      <c r="H15" s="183"/>
      <c r="I15" s="183"/>
      <c r="J15" s="184"/>
      <c r="K15" s="92"/>
      <c r="L15" s="92"/>
    </row>
    <row r="16" spans="1:16" s="37" customFormat="1" ht="18" customHeight="1" x14ac:dyDescent="0.3">
      <c r="A16" s="47" t="s">
        <v>52</v>
      </c>
      <c r="B16" s="51"/>
      <c r="C16" s="147" t="s">
        <v>11</v>
      </c>
      <c r="D16" s="71"/>
      <c r="E16" s="61"/>
      <c r="F16" s="243"/>
      <c r="G16" s="244"/>
      <c r="H16" s="244"/>
      <c r="I16" s="244"/>
      <c r="J16" s="245"/>
      <c r="K16" s="61"/>
      <c r="L16" s="64"/>
      <c r="M16" s="64"/>
      <c r="N16" s="64"/>
      <c r="O16" s="61"/>
      <c r="P16" s="61"/>
    </row>
    <row r="17" spans="1:16" s="37" customFormat="1" ht="18" customHeight="1" x14ac:dyDescent="0.3">
      <c r="A17" s="47" t="s">
        <v>52</v>
      </c>
      <c r="B17" s="52"/>
      <c r="C17" s="147" t="s">
        <v>11</v>
      </c>
      <c r="D17" s="71"/>
      <c r="E17" s="61"/>
      <c r="F17" s="246"/>
      <c r="G17" s="247"/>
      <c r="H17" s="247"/>
      <c r="I17" s="247"/>
      <c r="J17" s="248"/>
      <c r="K17" s="61"/>
      <c r="L17" s="64"/>
      <c r="M17" s="64"/>
      <c r="N17" s="64"/>
      <c r="O17" s="61"/>
      <c r="P17" s="61"/>
    </row>
    <row r="18" spans="1:16" s="37" customFormat="1" ht="18" customHeight="1" thickBot="1" x14ac:dyDescent="0.35">
      <c r="A18" s="47" t="s">
        <v>52</v>
      </c>
      <c r="B18" s="52"/>
      <c r="C18" s="147" t="s">
        <v>11</v>
      </c>
      <c r="D18" s="71"/>
      <c r="E18" s="61"/>
      <c r="F18" s="246"/>
      <c r="G18" s="247"/>
      <c r="H18" s="247"/>
      <c r="I18" s="247"/>
      <c r="J18" s="248"/>
      <c r="K18" s="61"/>
      <c r="L18" s="64"/>
      <c r="M18" s="64"/>
      <c r="N18" s="64"/>
      <c r="O18" s="61"/>
      <c r="P18" s="61"/>
    </row>
    <row r="19" spans="1:16" s="37" customFormat="1" ht="16.8" customHeight="1" x14ac:dyDescent="0.3">
      <c r="A19" s="47" t="s">
        <v>52</v>
      </c>
      <c r="B19" s="52"/>
      <c r="C19" s="149" t="s">
        <v>11</v>
      </c>
      <c r="D19" s="73"/>
      <c r="E19" s="61"/>
      <c r="F19" s="237" t="s">
        <v>71</v>
      </c>
      <c r="G19" s="238"/>
      <c r="H19" s="239"/>
      <c r="I19" s="220" t="s">
        <v>15</v>
      </c>
      <c r="J19" s="171" t="s">
        <v>66</v>
      </c>
      <c r="K19" s="61"/>
      <c r="L19" s="64"/>
      <c r="M19" s="64"/>
      <c r="N19" s="64"/>
      <c r="O19" s="61"/>
      <c r="P19" s="61"/>
    </row>
    <row r="20" spans="1:16" s="37" customFormat="1" ht="21.6" customHeight="1" thickBot="1" x14ac:dyDescent="0.35">
      <c r="A20" s="48" t="s">
        <v>52</v>
      </c>
      <c r="B20" s="53"/>
      <c r="C20" s="148" t="s">
        <v>11</v>
      </c>
      <c r="D20" s="72"/>
      <c r="E20" s="61"/>
      <c r="F20" s="240" t="s">
        <v>57</v>
      </c>
      <c r="G20" s="241"/>
      <c r="H20" s="242"/>
      <c r="I20" s="221"/>
      <c r="J20" s="172"/>
      <c r="K20" s="62"/>
      <c r="L20" s="63"/>
      <c r="M20" s="63"/>
      <c r="N20" s="63"/>
      <c r="O20" s="62"/>
      <c r="P20" s="62"/>
    </row>
    <row r="21" spans="1:16" s="37" customFormat="1" ht="18" customHeight="1" x14ac:dyDescent="0.3">
      <c r="A21" s="46" t="s">
        <v>51</v>
      </c>
      <c r="B21" s="51"/>
      <c r="C21" s="147" t="s">
        <v>11</v>
      </c>
      <c r="D21" s="71"/>
      <c r="E21" s="61"/>
      <c r="F21" s="173" t="s">
        <v>62</v>
      </c>
      <c r="G21" s="253" t="s">
        <v>56</v>
      </c>
      <c r="H21" s="254"/>
      <c r="I21" s="138"/>
      <c r="J21" s="121" t="str" cm="1">
        <f t="array" ref="J21">_xlfn.IFS(H4=75%,(500),H4=90%,(600),H4="-","")</f>
        <v/>
      </c>
      <c r="K21" s="62"/>
      <c r="L21" s="62"/>
    </row>
    <row r="22" spans="1:16" s="37" customFormat="1" ht="18" customHeight="1" x14ac:dyDescent="0.3">
      <c r="A22" s="46" t="s">
        <v>51</v>
      </c>
      <c r="B22" s="54"/>
      <c r="C22" s="147" t="s">
        <v>11</v>
      </c>
      <c r="D22" s="71"/>
      <c r="E22" s="61"/>
      <c r="F22" s="174"/>
      <c r="G22" s="259" t="s">
        <v>85</v>
      </c>
      <c r="H22" s="260"/>
      <c r="I22" s="139"/>
      <c r="J22" s="122" t="str" cm="1">
        <f t="array" ref="J22">_xlfn.IFS(H4=75%,(25),H4=90%,(30),H4="-","")</f>
        <v/>
      </c>
      <c r="K22" s="62"/>
      <c r="L22" s="62"/>
    </row>
    <row r="23" spans="1:16" s="37" customFormat="1" ht="18" customHeight="1" thickBot="1" x14ac:dyDescent="0.35">
      <c r="A23" s="46" t="s">
        <v>51</v>
      </c>
      <c r="B23" s="52"/>
      <c r="C23" s="149" t="s">
        <v>11</v>
      </c>
      <c r="D23" s="73"/>
      <c r="E23" s="61"/>
      <c r="F23" s="175"/>
      <c r="G23" s="249" t="s">
        <v>68</v>
      </c>
      <c r="H23" s="250"/>
      <c r="I23" s="152"/>
      <c r="J23" s="153" t="s">
        <v>11</v>
      </c>
      <c r="K23" s="62"/>
      <c r="L23" s="62"/>
    </row>
    <row r="24" spans="1:16" s="37" customFormat="1" ht="18" customHeight="1" x14ac:dyDescent="0.3">
      <c r="A24" s="46" t="s">
        <v>51</v>
      </c>
      <c r="B24" s="51"/>
      <c r="C24" s="147" t="s">
        <v>11</v>
      </c>
      <c r="D24" s="71"/>
      <c r="E24" s="61"/>
      <c r="F24" s="263" t="s">
        <v>59</v>
      </c>
      <c r="G24" s="251" t="s">
        <v>55</v>
      </c>
      <c r="H24" s="252"/>
      <c r="I24" s="127"/>
      <c r="J24" s="131" t="s">
        <v>11</v>
      </c>
      <c r="K24" s="62"/>
      <c r="L24" s="62"/>
    </row>
    <row r="25" spans="1:16" s="37" customFormat="1" ht="19.8" customHeight="1" x14ac:dyDescent="0.3">
      <c r="A25" s="46" t="s">
        <v>51</v>
      </c>
      <c r="B25" s="51"/>
      <c r="C25" s="147" t="s">
        <v>11</v>
      </c>
      <c r="D25" s="71"/>
      <c r="E25" s="61"/>
      <c r="F25" s="263"/>
      <c r="G25" s="255" t="s">
        <v>80</v>
      </c>
      <c r="H25" s="256"/>
      <c r="I25" s="128"/>
      <c r="J25" s="261" t="str" cm="1">
        <f t="array" ref="J25">_xlfn.IFS(H3 ="East",24,H3 ="Central",30,H3 ="West",27,H3="-","")</f>
        <v/>
      </c>
      <c r="K25" s="62"/>
      <c r="L25" s="62"/>
    </row>
    <row r="26" spans="1:16" s="37" customFormat="1" ht="21" customHeight="1" x14ac:dyDescent="0.3">
      <c r="A26" s="46" t="s">
        <v>51</v>
      </c>
      <c r="B26" s="51"/>
      <c r="C26" s="147" t="s">
        <v>11</v>
      </c>
      <c r="D26" s="71"/>
      <c r="E26" s="61"/>
      <c r="F26" s="263"/>
      <c r="G26" s="257"/>
      <c r="H26" s="258"/>
      <c r="I26" s="137" t="str">
        <f>IF(AND(I24&gt;0,I25&gt;0),(I25/I24),"")</f>
        <v/>
      </c>
      <c r="J26" s="262"/>
      <c r="K26" s="62"/>
      <c r="L26" s="62"/>
    </row>
    <row r="27" spans="1:16" s="37" customFormat="1" ht="18" customHeight="1" x14ac:dyDescent="0.3">
      <c r="A27" s="46" t="s">
        <v>51</v>
      </c>
      <c r="B27" s="52"/>
      <c r="C27" s="147" t="s">
        <v>11</v>
      </c>
      <c r="D27" s="71"/>
      <c r="E27" s="61"/>
      <c r="F27" s="208" t="s">
        <v>82</v>
      </c>
      <c r="G27" s="209"/>
      <c r="H27" s="210"/>
      <c r="I27" s="90"/>
      <c r="J27" s="124">
        <v>560</v>
      </c>
      <c r="K27" s="62"/>
      <c r="L27" s="62"/>
    </row>
    <row r="28" spans="1:16" s="37" customFormat="1" ht="18" customHeight="1" x14ac:dyDescent="0.3">
      <c r="A28" s="46" t="s">
        <v>51</v>
      </c>
      <c r="B28" s="52"/>
      <c r="C28" s="147" t="s">
        <v>11</v>
      </c>
      <c r="D28" s="71"/>
      <c r="E28" s="61"/>
      <c r="F28" s="211" t="s">
        <v>1</v>
      </c>
      <c r="G28" s="212"/>
      <c r="H28" s="213"/>
      <c r="I28" s="89"/>
      <c r="J28" s="125">
        <v>1463</v>
      </c>
      <c r="K28" s="62"/>
      <c r="L28" s="62"/>
    </row>
    <row r="29" spans="1:16" s="37" customFormat="1" ht="18" customHeight="1" thickBot="1" x14ac:dyDescent="0.35">
      <c r="A29" s="50" t="s">
        <v>51</v>
      </c>
      <c r="B29" s="53"/>
      <c r="C29" s="148" t="s">
        <v>11</v>
      </c>
      <c r="D29" s="72"/>
      <c r="E29" s="61"/>
      <c r="F29" s="214" t="s">
        <v>2</v>
      </c>
      <c r="G29" s="215"/>
      <c r="H29" s="216"/>
      <c r="I29" s="90"/>
      <c r="J29" s="124">
        <v>1872</v>
      </c>
      <c r="K29" s="62"/>
      <c r="L29" s="62"/>
    </row>
    <row r="30" spans="1:16" s="37" customFormat="1" ht="18" customHeight="1" thickBot="1" x14ac:dyDescent="0.35">
      <c r="A30" s="59" t="s">
        <v>14</v>
      </c>
      <c r="B30" s="60"/>
      <c r="C30" s="150" t="s">
        <v>11</v>
      </c>
      <c r="D30" s="74"/>
      <c r="E30" s="61"/>
      <c r="F30" s="217" t="s">
        <v>3</v>
      </c>
      <c r="G30" s="218"/>
      <c r="H30" s="219"/>
      <c r="I30" s="91"/>
      <c r="J30" s="126">
        <v>2318</v>
      </c>
      <c r="K30" s="78"/>
      <c r="L30" s="62"/>
    </row>
    <row r="31" spans="1:16" s="37" customFormat="1" ht="18" customHeight="1" x14ac:dyDescent="0.3">
      <c r="A31" s="59" t="s">
        <v>14</v>
      </c>
      <c r="B31" s="52"/>
      <c r="C31" s="147" t="s">
        <v>11</v>
      </c>
      <c r="D31" s="71"/>
      <c r="E31" s="61"/>
      <c r="F31" s="170" t="s">
        <v>86</v>
      </c>
      <c r="G31" s="170"/>
      <c r="H31" s="169">
        <f>SUM((MAX(E7,E8))+I21+I22+I25+I27+I28+I29+I30)</f>
        <v>0</v>
      </c>
      <c r="I31" s="169"/>
      <c r="J31" s="169"/>
      <c r="K31" s="62"/>
      <c r="L31" s="62"/>
    </row>
    <row r="32" spans="1:16" s="37" customFormat="1" ht="18" customHeight="1" thickBot="1" x14ac:dyDescent="0.35">
      <c r="A32" s="75" t="s">
        <v>14</v>
      </c>
      <c r="B32" s="53"/>
      <c r="C32" s="151" t="s">
        <v>11</v>
      </c>
      <c r="D32" s="76"/>
      <c r="E32" s="162"/>
      <c r="F32" s="170"/>
      <c r="G32" s="170"/>
      <c r="H32" s="169"/>
      <c r="I32" s="169"/>
      <c r="J32" s="169"/>
      <c r="K32" s="62"/>
      <c r="L32" s="62"/>
    </row>
    <row r="33" spans="1:21" s="37" customFormat="1" ht="16.2" customHeight="1" x14ac:dyDescent="0.3">
      <c r="A33" s="79"/>
      <c r="B33" s="80"/>
      <c r="C33" s="81"/>
      <c r="D33" s="61"/>
      <c r="E33" s="61"/>
      <c r="F33" s="109"/>
      <c r="G33" s="109"/>
      <c r="H33" s="109"/>
      <c r="I33" s="109"/>
      <c r="J33" s="77"/>
      <c r="K33" s="62"/>
      <c r="L33" s="62"/>
    </row>
    <row r="34" spans="1:21" s="37" customFormat="1" ht="16.2" customHeight="1" x14ac:dyDescent="0.3">
      <c r="A34" s="79"/>
      <c r="B34" s="61"/>
      <c r="C34" s="61"/>
      <c r="D34" s="61"/>
      <c r="E34" s="61"/>
      <c r="F34" s="78"/>
      <c r="H34" s="35"/>
      <c r="I34" s="63"/>
      <c r="J34" s="77"/>
      <c r="K34" s="62"/>
      <c r="L34" s="62"/>
    </row>
    <row r="35" spans="1:21" s="37" customFormat="1" ht="22.2" customHeight="1" x14ac:dyDescent="0.3">
      <c r="A35" s="93"/>
      <c r="B35" s="94"/>
      <c r="C35" s="35"/>
      <c r="D35" s="35"/>
      <c r="E35" s="35"/>
      <c r="F35" s="78"/>
      <c r="H35" s="36"/>
      <c r="I35" s="63"/>
      <c r="J35" s="77"/>
      <c r="K35" s="103"/>
      <c r="L35" s="104"/>
      <c r="N35" s="224"/>
      <c r="O35" s="224"/>
      <c r="P35" s="224"/>
      <c r="Q35" s="224"/>
      <c r="R35" s="224"/>
      <c r="S35" s="224"/>
      <c r="T35" s="224"/>
      <c r="U35" s="224"/>
    </row>
    <row r="36" spans="1:21" s="40" customFormat="1" ht="18" hidden="1" customHeight="1" x14ac:dyDescent="0.3">
      <c r="A36" s="95"/>
      <c r="B36" s="95"/>
      <c r="C36" s="95"/>
      <c r="D36" s="95"/>
      <c r="E36" s="95"/>
      <c r="F36" s="36"/>
      <c r="G36" s="36"/>
      <c r="H36" s="36"/>
      <c r="I36" s="36"/>
      <c r="J36" s="36"/>
      <c r="K36" s="103"/>
      <c r="L36" s="37"/>
    </row>
    <row r="37" spans="1:21" s="36" customFormat="1" ht="64.2" customHeight="1" x14ac:dyDescent="0.3">
      <c r="A37" s="96"/>
      <c r="B37" s="97"/>
      <c r="F37" s="78"/>
      <c r="G37" s="37"/>
      <c r="H37" s="35"/>
      <c r="I37" s="63"/>
      <c r="J37" s="77"/>
    </row>
    <row r="38" spans="1:21" s="36" customFormat="1" ht="60" customHeight="1" x14ac:dyDescent="0.3">
      <c r="A38" s="98"/>
      <c r="B38" s="99"/>
      <c r="C38" s="97"/>
      <c r="D38" s="97"/>
      <c r="E38" s="97"/>
      <c r="F38" s="78"/>
      <c r="G38" s="37"/>
      <c r="H38" s="35"/>
      <c r="I38" s="63"/>
      <c r="J38" s="77"/>
      <c r="K38" s="105"/>
      <c r="L38" s="106"/>
    </row>
    <row r="39" spans="1:21" s="36" customFormat="1" ht="30.6" customHeight="1" x14ac:dyDescent="0.3">
      <c r="A39" s="98"/>
      <c r="B39" s="100"/>
      <c r="C39" s="101"/>
      <c r="D39" s="101"/>
      <c r="E39" s="228"/>
      <c r="F39" s="78"/>
      <c r="G39" s="37"/>
      <c r="H39" s="35"/>
      <c r="I39" s="63"/>
      <c r="J39" s="77"/>
      <c r="K39" s="107"/>
      <c r="L39" s="226"/>
      <c r="M39" s="222"/>
      <c r="N39" s="222"/>
      <c r="O39" s="222"/>
    </row>
    <row r="40" spans="1:21" s="36" customFormat="1" ht="17.399999999999999" customHeight="1" x14ac:dyDescent="0.3">
      <c r="A40" s="98"/>
      <c r="B40" s="99"/>
      <c r="C40" s="101"/>
      <c r="D40" s="102"/>
      <c r="E40" s="228"/>
      <c r="F40" s="78"/>
      <c r="G40" s="37"/>
      <c r="H40" s="35"/>
      <c r="I40" s="63"/>
      <c r="J40" s="77"/>
      <c r="K40" s="107"/>
      <c r="L40" s="226"/>
      <c r="M40" s="222"/>
      <c r="N40" s="222"/>
      <c r="O40" s="222"/>
    </row>
    <row r="41" spans="1:21" s="36" customFormat="1" ht="16.8" customHeight="1" x14ac:dyDescent="0.3">
      <c r="A41" s="98"/>
      <c r="B41" s="99"/>
      <c r="C41" s="101"/>
      <c r="D41" s="102"/>
      <c r="E41" s="228"/>
      <c r="F41" s="78"/>
      <c r="G41" s="37"/>
      <c r="H41" s="35"/>
      <c r="I41" s="63"/>
      <c r="J41" s="77"/>
      <c r="K41" s="227"/>
      <c r="L41" s="227"/>
      <c r="M41" s="222"/>
      <c r="N41" s="222"/>
      <c r="O41" s="222"/>
    </row>
    <row r="42" spans="1:21" s="36" customFormat="1" ht="18.600000000000001" customHeight="1" x14ac:dyDescent="0.3">
      <c r="A42" s="98"/>
      <c r="B42" s="99"/>
      <c r="C42" s="101"/>
      <c r="D42" s="102"/>
      <c r="E42" s="228"/>
      <c r="F42" s="78"/>
      <c r="G42" s="37"/>
      <c r="H42" s="35"/>
      <c r="I42" s="63"/>
      <c r="J42" s="77"/>
      <c r="K42" s="227"/>
      <c r="L42" s="227"/>
      <c r="M42" s="223"/>
      <c r="N42" s="223"/>
      <c r="O42" s="223"/>
    </row>
    <row r="43" spans="1:21" s="36" customFormat="1" ht="18.600000000000001" customHeight="1" x14ac:dyDescent="0.3">
      <c r="A43" s="98"/>
      <c r="B43" s="99"/>
      <c r="C43" s="101"/>
      <c r="D43" s="102"/>
      <c r="E43" s="228"/>
      <c r="F43" s="78"/>
      <c r="G43" s="37"/>
      <c r="H43" s="35"/>
      <c r="I43" s="63"/>
      <c r="J43" s="77"/>
      <c r="K43" s="227"/>
      <c r="L43" s="227"/>
      <c r="M43" s="223"/>
      <c r="N43" s="223"/>
      <c r="O43" s="223"/>
    </row>
    <row r="44" spans="1:21" s="36" customFormat="1" ht="18" customHeight="1" x14ac:dyDescent="0.3">
      <c r="A44" s="38"/>
      <c r="B44" s="39"/>
      <c r="C44" s="39"/>
      <c r="D44" s="39"/>
      <c r="E44" s="39"/>
      <c r="G44" s="37"/>
      <c r="I44" s="63"/>
      <c r="J44" s="77"/>
      <c r="K44" s="227"/>
      <c r="L44" s="227"/>
      <c r="M44" s="223"/>
      <c r="N44" s="223"/>
      <c r="O44" s="223"/>
    </row>
    <row r="45" spans="1:21" s="36" customFormat="1" ht="18.600000000000001" customHeight="1" x14ac:dyDescent="0.3">
      <c r="D45" s="35"/>
      <c r="E45" s="35"/>
      <c r="G45" s="37"/>
      <c r="I45" s="37"/>
      <c r="J45" s="77"/>
      <c r="K45" s="225"/>
      <c r="L45" s="225"/>
      <c r="M45" s="223"/>
      <c r="N45" s="223"/>
      <c r="O45" s="223"/>
    </row>
    <row r="46" spans="1:21" s="36" customFormat="1" ht="18.600000000000001" customHeight="1" x14ac:dyDescent="0.3">
      <c r="D46" s="35"/>
      <c r="E46" s="35"/>
      <c r="G46" s="37"/>
      <c r="I46" s="37"/>
      <c r="J46" s="77"/>
      <c r="K46" s="37"/>
      <c r="L46" s="37"/>
      <c r="M46" s="223"/>
      <c r="N46" s="223"/>
      <c r="O46" s="223"/>
    </row>
    <row r="47" spans="1:21" s="37" customFormat="1" ht="18.600000000000001" customHeight="1" x14ac:dyDescent="0.3">
      <c r="D47" s="35"/>
      <c r="E47" s="35"/>
      <c r="F47" s="32"/>
      <c r="G47" s="9"/>
      <c r="H47" s="36"/>
      <c r="J47" s="77"/>
    </row>
    <row r="48" spans="1:21" s="37" customFormat="1" ht="15" customHeight="1" x14ac:dyDescent="0.3">
      <c r="A48" s="38"/>
      <c r="B48" s="39"/>
      <c r="C48" s="39"/>
      <c r="D48" s="35"/>
      <c r="E48" s="35"/>
      <c r="F48" s="32"/>
      <c r="G48" s="9"/>
      <c r="H48" s="36"/>
    </row>
    <row r="49" spans="1:26" s="37" customFormat="1" ht="15.6" x14ac:dyDescent="0.3">
      <c r="A49" s="38"/>
      <c r="B49" s="39"/>
      <c r="C49" s="39"/>
      <c r="D49" s="35"/>
      <c r="E49" s="35"/>
      <c r="F49" s="32"/>
      <c r="G49" s="9"/>
      <c r="H49" s="36"/>
      <c r="S49" s="36"/>
      <c r="T49" s="36"/>
      <c r="U49" s="36"/>
      <c r="V49" s="36"/>
      <c r="W49" s="36"/>
      <c r="X49" s="36"/>
      <c r="Y49" s="36"/>
      <c r="Z49" s="36"/>
    </row>
    <row r="50" spans="1:26" s="36" customFormat="1" ht="19.8" customHeight="1" x14ac:dyDescent="0.3">
      <c r="A50" s="14"/>
      <c r="B50" s="10"/>
      <c r="C50" s="10"/>
      <c r="D50" s="1"/>
      <c r="E50" s="1"/>
      <c r="F50" s="32"/>
      <c r="G50" s="9"/>
      <c r="I50" s="37"/>
      <c r="J50" s="37"/>
      <c r="K50" s="37"/>
      <c r="L50" s="37"/>
      <c r="M50" s="41"/>
      <c r="S50" s="8"/>
      <c r="T50" s="8"/>
      <c r="U50" s="8"/>
      <c r="V50" s="8"/>
      <c r="W50" s="8"/>
      <c r="X50" s="8"/>
      <c r="Y50" s="8"/>
      <c r="Z50" s="8"/>
    </row>
    <row r="51" spans="1:26" s="36" customFormat="1" ht="15.6" x14ac:dyDescent="0.3">
      <c r="A51" s="14"/>
      <c r="B51" s="10"/>
      <c r="C51" s="10"/>
      <c r="D51" s="1"/>
      <c r="E51" s="1"/>
      <c r="F51" s="32"/>
      <c r="G51" s="9"/>
      <c r="I51" s="42"/>
      <c r="K51" s="37"/>
      <c r="L51" s="37"/>
      <c r="M51" s="41"/>
      <c r="S51" s="8"/>
      <c r="T51" s="8"/>
      <c r="U51" s="8"/>
      <c r="V51" s="8"/>
      <c r="W51" s="8"/>
      <c r="X51" s="8"/>
      <c r="Y51" s="8"/>
      <c r="Z51" s="8"/>
    </row>
    <row r="52" spans="1:26" s="36" customFormat="1" ht="18" customHeight="1" x14ac:dyDescent="0.35">
      <c r="A52" s="14"/>
      <c r="B52" s="10"/>
      <c r="C52" s="10"/>
      <c r="D52" s="1"/>
      <c r="E52" s="1"/>
      <c r="F52" s="32"/>
      <c r="G52" s="9"/>
      <c r="H52" s="32"/>
      <c r="I52" s="25"/>
      <c r="J52" s="8"/>
      <c r="K52" s="37"/>
      <c r="L52" s="37"/>
      <c r="S52" s="9"/>
      <c r="T52" s="9"/>
      <c r="U52" s="9"/>
      <c r="V52" s="9"/>
      <c r="W52" s="9"/>
      <c r="X52" s="9"/>
      <c r="Y52" s="9"/>
      <c r="Z52" s="9"/>
    </row>
    <row r="53" spans="1:26" s="8" customFormat="1" ht="15" customHeight="1" x14ac:dyDescent="0.3">
      <c r="A53" s="14"/>
      <c r="B53" s="10"/>
      <c r="C53" s="10"/>
      <c r="D53" s="1"/>
      <c r="E53" s="1"/>
      <c r="F53" s="32"/>
      <c r="G53" s="9"/>
      <c r="H53" s="32"/>
      <c r="K53" s="37"/>
      <c r="L53" s="37"/>
      <c r="S53" s="9"/>
      <c r="T53" s="9"/>
      <c r="U53" s="9"/>
      <c r="V53" s="9"/>
      <c r="W53" s="9"/>
      <c r="X53" s="9"/>
      <c r="Y53" s="9"/>
      <c r="Z53" s="9"/>
    </row>
    <row r="54" spans="1:26" s="8" customFormat="1" ht="14.4" customHeight="1" x14ac:dyDescent="0.3">
      <c r="A54" s="14"/>
      <c r="B54" s="10"/>
      <c r="C54" s="10"/>
      <c r="D54" s="1"/>
      <c r="E54" s="1"/>
      <c r="F54" s="32"/>
      <c r="G54" s="9"/>
      <c r="H54" s="32"/>
      <c r="I54" s="9"/>
      <c r="J54" s="9"/>
      <c r="K54" s="36"/>
      <c r="L54" s="36"/>
      <c r="S54" s="9"/>
      <c r="T54" s="9"/>
      <c r="U54" s="9"/>
      <c r="V54" s="9"/>
      <c r="W54" s="9"/>
      <c r="X54" s="9"/>
      <c r="Y54" s="9"/>
      <c r="Z54" s="9"/>
    </row>
    <row r="55" spans="1:26" ht="14.4" customHeight="1" x14ac:dyDescent="0.3">
      <c r="K55" s="8"/>
      <c r="L55" s="8"/>
    </row>
    <row r="56" spans="1:26" x14ac:dyDescent="0.3">
      <c r="K56" s="8"/>
      <c r="L56" s="8"/>
    </row>
    <row r="57" spans="1:26" s="8" customFormat="1" ht="13.8" customHeight="1" x14ac:dyDescent="0.3">
      <c r="A57" s="14"/>
      <c r="B57" s="10"/>
      <c r="C57" s="10"/>
      <c r="D57" s="1"/>
      <c r="E57" s="1"/>
      <c r="F57" s="32"/>
      <c r="G57" s="9"/>
      <c r="H57" s="32"/>
      <c r="K57" s="9"/>
      <c r="L57" s="9"/>
      <c r="S57" s="9"/>
      <c r="T57" s="9"/>
      <c r="U57" s="9"/>
      <c r="V57" s="9"/>
      <c r="W57" s="9"/>
      <c r="X57" s="9"/>
      <c r="Y57" s="9"/>
      <c r="Z57" s="9"/>
    </row>
    <row r="58" spans="1:26" ht="14.4" customHeight="1" x14ac:dyDescent="0.3"/>
    <row r="59" spans="1:26" ht="37.799999999999997" customHeight="1" x14ac:dyDescent="0.3"/>
    <row r="60" spans="1:26" x14ac:dyDescent="0.3">
      <c r="I60" s="33"/>
      <c r="K60" s="8"/>
      <c r="L60" s="8"/>
    </row>
    <row r="61" spans="1:26" x14ac:dyDescent="0.3">
      <c r="I61" s="33"/>
    </row>
  </sheetData>
  <sheetProtection algorithmName="SHA-512" hashValue="y+qfos3Y2rEzMbJEUJiM964j3Yapg/HuB12qV1TCsSpV9YN1dSMBNlJ5rIiIcKKDGiqV05AM3AhMckzvunLjYw==" saltValue="L57m3Lan6oKRCs6GDeYAIQ==" spinCount="100000" sheet="1" objects="1" scenarios="1" selectLockedCells="1"/>
  <mergeCells count="42">
    <mergeCell ref="F12:F13"/>
    <mergeCell ref="A1:I1"/>
    <mergeCell ref="B2:D2"/>
    <mergeCell ref="F2:G2"/>
    <mergeCell ref="B3:D3"/>
    <mergeCell ref="F3:G3"/>
    <mergeCell ref="B4:D4"/>
    <mergeCell ref="F4:G4"/>
    <mergeCell ref="F7:F8"/>
    <mergeCell ref="F9:F11"/>
    <mergeCell ref="G9:G11"/>
    <mergeCell ref="H9:H11"/>
    <mergeCell ref="I9:I11"/>
    <mergeCell ref="F14:J15"/>
    <mergeCell ref="F16:J18"/>
    <mergeCell ref="F19:H19"/>
    <mergeCell ref="I19:I20"/>
    <mergeCell ref="J19:J20"/>
    <mergeCell ref="F20:H20"/>
    <mergeCell ref="F21:F23"/>
    <mergeCell ref="G21:H21"/>
    <mergeCell ref="G22:H22"/>
    <mergeCell ref="G23:H23"/>
    <mergeCell ref="F24:F26"/>
    <mergeCell ref="G24:H24"/>
    <mergeCell ref="G25:H26"/>
    <mergeCell ref="F31:G32"/>
    <mergeCell ref="H31:J32"/>
    <mergeCell ref="J9:J11"/>
    <mergeCell ref="N35:U35"/>
    <mergeCell ref="E39:E43"/>
    <mergeCell ref="L39:L40"/>
    <mergeCell ref="M39:O41"/>
    <mergeCell ref="K41:L42"/>
    <mergeCell ref="M42:O46"/>
    <mergeCell ref="K43:L44"/>
    <mergeCell ref="K45:L45"/>
    <mergeCell ref="J25:J26"/>
    <mergeCell ref="F27:H27"/>
    <mergeCell ref="F28:H28"/>
    <mergeCell ref="F29:H29"/>
    <mergeCell ref="F30:H30"/>
  </mergeCells>
  <pageMargins left="0.7" right="0.7" top="0.75" bottom="0.75" header="0.3" footer="0.3"/>
  <pageSetup orientation="portrait" horizontalDpi="4294967293" verticalDpi="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E886A2-967D-42EA-A104-457116848E06}">
          <x14:formula1>
            <xm:f>Data!$B$2:$B$8</xm:f>
          </x14:formula1>
          <xm:sqref>C7:C32</xm:sqref>
        </x14:dataValidation>
        <x14:dataValidation type="list" allowBlank="1" showInputMessage="1" showErrorMessage="1" xr:uid="{3A5D413C-09DB-45FB-9C9D-1EE3E74CB9E0}">
          <x14:formula1>
            <xm:f>Data!$D$1:$D$3</xm:f>
          </x14:formula1>
          <xm:sqref>H4</xm:sqref>
        </x14:dataValidation>
        <x14:dataValidation type="list" allowBlank="1" showInputMessage="1" showErrorMessage="1" xr:uid="{E57A49A6-AA4F-4A65-A255-C5CE047101BE}">
          <x14:formula1>
            <xm:f>Data!$D$5:$D$7</xm:f>
          </x14:formula1>
          <xm:sqref>H2</xm:sqref>
        </x14:dataValidation>
        <x14:dataValidation type="list" allowBlank="1" showInputMessage="1" showErrorMessage="1" xr:uid="{53947A97-864C-4B59-836E-AAF2E3B11D80}">
          <x14:formula1>
            <xm:f>Data!$E$1:$E$4</xm:f>
          </x14:formula1>
          <xm:sqref>H3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CAE0-56B1-4EFB-B2E0-C07D6C6435E9}">
  <sheetPr>
    <tabColor theme="9" tint="0.39997558519241921"/>
  </sheetPr>
  <dimension ref="A1:Z61"/>
  <sheetViews>
    <sheetView showGridLines="0" tabSelected="1" zoomScale="80" zoomScaleNormal="80" workbookViewId="0">
      <selection activeCell="J33" sqref="J33"/>
    </sheetView>
  </sheetViews>
  <sheetFormatPr defaultRowHeight="14.4" x14ac:dyDescent="0.3"/>
  <cols>
    <col min="1" max="1" width="21.33203125" style="14" customWidth="1"/>
    <col min="2" max="2" width="26.44140625" style="10" customWidth="1"/>
    <col min="3" max="3" width="15.5546875" style="10" customWidth="1"/>
    <col min="4" max="4" width="15.77734375" style="1" customWidth="1"/>
    <col min="5" max="5" width="12.5546875" style="1" customWidth="1"/>
    <col min="6" max="6" width="11.21875" style="32" customWidth="1"/>
    <col min="7" max="7" width="14.6640625" style="9" customWidth="1"/>
    <col min="8" max="8" width="14.77734375" style="32" customWidth="1"/>
    <col min="9" max="9" width="12.5546875" style="9" customWidth="1"/>
    <col min="10" max="10" width="16.33203125" style="9" customWidth="1"/>
    <col min="11" max="11" width="9.77734375" style="9" customWidth="1"/>
    <col min="12" max="12" width="12.109375" style="9" customWidth="1"/>
    <col min="13" max="13" width="13.5546875" style="9" customWidth="1"/>
    <col min="14" max="14" width="10.109375" style="9" customWidth="1"/>
    <col min="15" max="16384" width="8.88671875" style="9"/>
  </cols>
  <sheetData>
    <row r="1" spans="1:16" ht="29.4" thickBot="1" x14ac:dyDescent="0.35">
      <c r="A1" s="176" t="s">
        <v>78</v>
      </c>
      <c r="B1" s="177"/>
      <c r="C1" s="177"/>
      <c r="D1" s="177"/>
      <c r="E1" s="178"/>
      <c r="F1" s="177"/>
      <c r="G1" s="177"/>
      <c r="H1" s="177"/>
      <c r="I1" s="177"/>
      <c r="J1" s="163"/>
      <c r="K1"/>
      <c r="L1"/>
    </row>
    <row r="2" spans="1:16" s="37" customFormat="1" ht="18" customHeight="1" x14ac:dyDescent="0.3">
      <c r="A2" s="43" t="s">
        <v>63</v>
      </c>
      <c r="B2" s="194"/>
      <c r="C2" s="195"/>
      <c r="D2" s="196"/>
      <c r="E2" s="82"/>
      <c r="F2" s="185" t="s">
        <v>41</v>
      </c>
      <c r="G2" s="186"/>
      <c r="H2" s="118"/>
      <c r="I2" s="117" t="s">
        <v>38</v>
      </c>
      <c r="J2" s="164"/>
      <c r="L2" s="115"/>
    </row>
    <row r="3" spans="1:16" s="37" customFormat="1" ht="18" customHeight="1" thickBot="1" x14ac:dyDescent="0.35">
      <c r="A3" s="44" t="s">
        <v>8</v>
      </c>
      <c r="B3" s="197"/>
      <c r="C3" s="198"/>
      <c r="D3" s="199"/>
      <c r="E3" s="116"/>
      <c r="F3" s="187" t="s">
        <v>45</v>
      </c>
      <c r="G3" s="188"/>
      <c r="H3" s="119"/>
      <c r="I3" s="159">
        <v>0</v>
      </c>
    </row>
    <row r="4" spans="1:16" s="37" customFormat="1" ht="18" customHeight="1" thickBot="1" x14ac:dyDescent="0.35">
      <c r="A4" s="45" t="s">
        <v>50</v>
      </c>
      <c r="B4" s="200"/>
      <c r="C4" s="201"/>
      <c r="D4" s="202"/>
      <c r="E4" s="35"/>
      <c r="F4" s="189" t="s">
        <v>49</v>
      </c>
      <c r="G4" s="190"/>
      <c r="H4" s="120"/>
      <c r="K4" s="165"/>
    </row>
    <row r="5" spans="1:16" s="37" customFormat="1" ht="16.2" thickBot="1" x14ac:dyDescent="0.35">
      <c r="A5" s="108"/>
      <c r="B5" s="39"/>
      <c r="C5" s="39"/>
      <c r="G5" s="57"/>
      <c r="H5" s="58"/>
    </row>
    <row r="6" spans="1:16" s="37" customFormat="1" ht="49.8" customHeight="1" thickBot="1" x14ac:dyDescent="0.35">
      <c r="A6" s="111" t="s">
        <v>74</v>
      </c>
      <c r="B6" s="83" t="s">
        <v>75</v>
      </c>
      <c r="C6" s="146" t="s">
        <v>10</v>
      </c>
      <c r="D6" s="145" t="s">
        <v>76</v>
      </c>
      <c r="E6" s="84" t="s">
        <v>81</v>
      </c>
      <c r="F6" s="86" t="s">
        <v>58</v>
      </c>
      <c r="G6" s="85" t="s">
        <v>32</v>
      </c>
      <c r="H6" s="86" t="s">
        <v>20</v>
      </c>
      <c r="I6" s="86" t="s">
        <v>53</v>
      </c>
      <c r="J6" s="142" t="s">
        <v>69</v>
      </c>
      <c r="K6" s="114"/>
      <c r="L6" s="114"/>
    </row>
    <row r="7" spans="1:16" s="37" customFormat="1" ht="18" customHeight="1" x14ac:dyDescent="0.3">
      <c r="A7" s="46" t="s">
        <v>22</v>
      </c>
      <c r="B7" s="51"/>
      <c r="C7" s="147" t="s">
        <v>11</v>
      </c>
      <c r="D7" s="71"/>
      <c r="E7" s="87">
        <f>IF(D7&gt;0,SUM(D7:D32),0)</f>
        <v>0</v>
      </c>
      <c r="F7" s="235" t="str">
        <f>IF(H4=75%,75%,"")</f>
        <v/>
      </c>
      <c r="G7" s="135" t="str">
        <f>IF(AND(H4=75%,E7&gt;0),E7*75%,"")</f>
        <v/>
      </c>
      <c r="H7" s="65" t="str">
        <f>IF(AND(H4=75%,D7&gt;0),4100,"")</f>
        <v/>
      </c>
      <c r="I7" s="69" t="str" cm="1">
        <f t="array" ref="I7">_xlfn.IFS(G7="","",G7&gt;H7,H7,G7&lt;H7,G7)</f>
        <v/>
      </c>
      <c r="J7" s="143" t="str">
        <f>IF(G7&lt;H7,G7,H7)</f>
        <v/>
      </c>
      <c r="K7" s="113"/>
      <c r="L7" s="113"/>
    </row>
    <row r="8" spans="1:16" s="37" customFormat="1" ht="18" customHeight="1" thickBot="1" x14ac:dyDescent="0.35">
      <c r="A8" s="50" t="s">
        <v>23</v>
      </c>
      <c r="B8" s="53"/>
      <c r="C8" s="148" t="s">
        <v>11</v>
      </c>
      <c r="D8" s="72"/>
      <c r="E8" s="88">
        <f>IF(D8&gt;0,SUM(D8:D32),0)</f>
        <v>0</v>
      </c>
      <c r="F8" s="236"/>
      <c r="G8" s="134" t="str">
        <f>IF(AND(H4=75%,E8&gt;0),E8*75%,"")</f>
        <v/>
      </c>
      <c r="H8" s="66" t="str">
        <f>IF(AND(H4=75%,D8&gt;0),5350,"")</f>
        <v/>
      </c>
      <c r="I8" s="70" t="str" cm="1">
        <f t="array" ref="I8">_xlfn.IFS(G8="","",G8&gt;H8,H8,G8&lt;H8,G8)</f>
        <v/>
      </c>
      <c r="J8" s="143" t="str">
        <f>IF(G8&lt;H8,G8,H8)</f>
        <v/>
      </c>
      <c r="K8" s="113"/>
      <c r="L8" s="113"/>
    </row>
    <row r="9" spans="1:16" s="37" customFormat="1" ht="18" customHeight="1" x14ac:dyDescent="0.3">
      <c r="A9" s="46" t="s">
        <v>25</v>
      </c>
      <c r="B9" s="51"/>
      <c r="C9" s="147" t="s">
        <v>11</v>
      </c>
      <c r="D9" s="71"/>
      <c r="E9" s="61"/>
      <c r="F9" s="191" t="s">
        <v>58</v>
      </c>
      <c r="G9" s="229" t="s">
        <v>33</v>
      </c>
      <c r="H9" s="229" t="s">
        <v>21</v>
      </c>
      <c r="I9" s="232" t="s">
        <v>54</v>
      </c>
      <c r="J9" s="205" t="s">
        <v>69</v>
      </c>
      <c r="K9" s="113"/>
      <c r="L9" s="113"/>
    </row>
    <row r="10" spans="1:16" s="37" customFormat="1" ht="18" customHeight="1" x14ac:dyDescent="0.3">
      <c r="A10" s="49" t="s">
        <v>61</v>
      </c>
      <c r="B10" s="52"/>
      <c r="C10" s="147" t="s">
        <v>11</v>
      </c>
      <c r="D10" s="71"/>
      <c r="E10" s="61"/>
      <c r="F10" s="192"/>
      <c r="G10" s="230"/>
      <c r="H10" s="230"/>
      <c r="I10" s="233"/>
      <c r="J10" s="206"/>
      <c r="K10" s="113"/>
      <c r="L10" s="113"/>
    </row>
    <row r="11" spans="1:16" s="37" customFormat="1" ht="18" customHeight="1" thickBot="1" x14ac:dyDescent="0.35">
      <c r="A11" s="50" t="s">
        <v>44</v>
      </c>
      <c r="B11" s="53"/>
      <c r="C11" s="148" t="s">
        <v>11</v>
      </c>
      <c r="D11" s="72"/>
      <c r="E11" s="61"/>
      <c r="F11" s="193"/>
      <c r="G11" s="231"/>
      <c r="H11" s="231"/>
      <c r="I11" s="234"/>
      <c r="J11" s="207"/>
      <c r="K11" s="113"/>
      <c r="L11" s="113"/>
    </row>
    <row r="12" spans="1:16" s="37" customFormat="1" ht="18" customHeight="1" x14ac:dyDescent="0.3">
      <c r="A12" s="47" t="s">
        <v>52</v>
      </c>
      <c r="B12" s="51"/>
      <c r="C12" s="147" t="s">
        <v>11</v>
      </c>
      <c r="D12" s="71"/>
      <c r="E12" s="141" t="s">
        <v>64</v>
      </c>
      <c r="F12" s="203" t="str">
        <f>IF(H4=90%,90%,"")</f>
        <v/>
      </c>
      <c r="G12" s="132" t="str">
        <f>IF(AND(H4=90%,E7&gt;0),E7*90%,"")</f>
        <v/>
      </c>
      <c r="H12" s="67" t="str">
        <f>IF(AND(H4=90%,D7&gt;0),4920,"")</f>
        <v/>
      </c>
      <c r="I12" s="68" t="str" cm="1">
        <f t="array" ref="I12">_xlfn.IFS(G12="","",G12&gt;H12,H12,G12&lt;H12,G12)</f>
        <v/>
      </c>
      <c r="J12" s="143" t="str">
        <f>IF(G12&lt;H12,G12,H12)</f>
        <v/>
      </c>
      <c r="K12" s="113"/>
      <c r="L12" s="113"/>
    </row>
    <row r="13" spans="1:16" s="37" customFormat="1" ht="18" customHeight="1" thickBot="1" x14ac:dyDescent="0.35">
      <c r="A13" s="47" t="s">
        <v>52</v>
      </c>
      <c r="B13" s="52"/>
      <c r="C13" s="147" t="s">
        <v>11</v>
      </c>
      <c r="D13" s="71"/>
      <c r="E13" s="130" t="s">
        <v>65</v>
      </c>
      <c r="F13" s="204"/>
      <c r="G13" s="133" t="str">
        <f>IF(AND(H4=90%,E8&gt;0),E8*90%,"")</f>
        <v/>
      </c>
      <c r="H13" s="112" t="str">
        <f>IF(AND(H4=90%,D8&gt;0),6420,"")</f>
        <v/>
      </c>
      <c r="I13" s="110" t="str" cm="1">
        <f t="array" ref="I13">_xlfn.IFS(G13="","",G13&gt;H13,H13,G13&lt;H13,G13)</f>
        <v/>
      </c>
      <c r="J13" s="143" t="str">
        <f>IF(G13&lt;H13,G13,H13)</f>
        <v/>
      </c>
      <c r="K13" s="113"/>
      <c r="L13" s="113"/>
    </row>
    <row r="14" spans="1:16" s="37" customFormat="1" ht="18" customHeight="1" x14ac:dyDescent="0.3">
      <c r="A14" s="47" t="s">
        <v>52</v>
      </c>
      <c r="B14" s="52"/>
      <c r="C14" s="147" t="s">
        <v>11</v>
      </c>
      <c r="D14" s="71"/>
      <c r="E14" s="61"/>
      <c r="F14" s="179" t="s">
        <v>70</v>
      </c>
      <c r="G14" s="180"/>
      <c r="H14" s="180"/>
      <c r="I14" s="180"/>
      <c r="J14" s="181"/>
      <c r="K14" s="61"/>
      <c r="L14" s="61"/>
    </row>
    <row r="15" spans="1:16" s="37" customFormat="1" ht="18" customHeight="1" x14ac:dyDescent="0.3">
      <c r="A15" s="47" t="s">
        <v>52</v>
      </c>
      <c r="B15" s="52"/>
      <c r="C15" s="149" t="s">
        <v>11</v>
      </c>
      <c r="D15" s="73"/>
      <c r="E15" s="61"/>
      <c r="F15" s="182"/>
      <c r="G15" s="183"/>
      <c r="H15" s="183"/>
      <c r="I15" s="183"/>
      <c r="J15" s="184"/>
      <c r="K15" s="92"/>
      <c r="L15" s="92"/>
    </row>
    <row r="16" spans="1:16" s="37" customFormat="1" ht="18" customHeight="1" x14ac:dyDescent="0.3">
      <c r="A16" s="47" t="s">
        <v>52</v>
      </c>
      <c r="B16" s="51"/>
      <c r="C16" s="147" t="s">
        <v>11</v>
      </c>
      <c r="D16" s="71"/>
      <c r="E16" s="61"/>
      <c r="F16" s="243"/>
      <c r="G16" s="244"/>
      <c r="H16" s="244"/>
      <c r="I16" s="244"/>
      <c r="J16" s="245"/>
      <c r="K16" s="61"/>
      <c r="L16" s="64"/>
      <c r="M16" s="64"/>
      <c r="N16" s="64"/>
      <c r="O16" s="61"/>
      <c r="P16" s="61"/>
    </row>
    <row r="17" spans="1:16" s="37" customFormat="1" ht="18" customHeight="1" x14ac:dyDescent="0.3">
      <c r="A17" s="47" t="s">
        <v>52</v>
      </c>
      <c r="B17" s="52"/>
      <c r="C17" s="147" t="s">
        <v>11</v>
      </c>
      <c r="D17" s="71"/>
      <c r="E17" s="61"/>
      <c r="F17" s="246"/>
      <c r="G17" s="247"/>
      <c r="H17" s="247"/>
      <c r="I17" s="247"/>
      <c r="J17" s="248"/>
      <c r="K17" s="61"/>
      <c r="L17" s="64"/>
      <c r="M17" s="64"/>
      <c r="N17" s="64"/>
      <c r="O17" s="61"/>
      <c r="P17" s="61"/>
    </row>
    <row r="18" spans="1:16" s="37" customFormat="1" ht="18" customHeight="1" thickBot="1" x14ac:dyDescent="0.35">
      <c r="A18" s="47" t="s">
        <v>52</v>
      </c>
      <c r="B18" s="52"/>
      <c r="C18" s="147" t="s">
        <v>11</v>
      </c>
      <c r="D18" s="71"/>
      <c r="E18" s="61"/>
      <c r="F18" s="246"/>
      <c r="G18" s="247"/>
      <c r="H18" s="247"/>
      <c r="I18" s="247"/>
      <c r="J18" s="248"/>
      <c r="K18" s="61"/>
      <c r="L18" s="64"/>
      <c r="M18" s="64"/>
      <c r="N18" s="64"/>
      <c r="O18" s="61"/>
      <c r="P18" s="61"/>
    </row>
    <row r="19" spans="1:16" s="37" customFormat="1" ht="17.399999999999999" customHeight="1" x14ac:dyDescent="0.3">
      <c r="A19" s="47" t="s">
        <v>52</v>
      </c>
      <c r="B19" s="52"/>
      <c r="C19" s="149" t="s">
        <v>11</v>
      </c>
      <c r="D19" s="73"/>
      <c r="E19" s="61"/>
      <c r="F19" s="237" t="s">
        <v>71</v>
      </c>
      <c r="G19" s="238"/>
      <c r="H19" s="239"/>
      <c r="I19" s="220" t="s">
        <v>15</v>
      </c>
      <c r="J19" s="171" t="s">
        <v>60</v>
      </c>
      <c r="K19" s="61"/>
      <c r="L19" s="64"/>
      <c r="M19" s="64"/>
      <c r="N19" s="64"/>
      <c r="O19" s="61"/>
      <c r="P19" s="61"/>
    </row>
    <row r="20" spans="1:16" s="37" customFormat="1" ht="21.6" customHeight="1" thickBot="1" x14ac:dyDescent="0.35">
      <c r="A20" s="48" t="s">
        <v>52</v>
      </c>
      <c r="B20" s="53"/>
      <c r="C20" s="148" t="s">
        <v>11</v>
      </c>
      <c r="D20" s="72"/>
      <c r="E20" s="61"/>
      <c r="F20" s="240" t="s">
        <v>57</v>
      </c>
      <c r="G20" s="241"/>
      <c r="H20" s="242"/>
      <c r="I20" s="221"/>
      <c r="J20" s="172"/>
      <c r="K20" s="62"/>
      <c r="L20" s="63"/>
      <c r="M20" s="63"/>
      <c r="N20" s="63"/>
      <c r="O20" s="62"/>
      <c r="P20" s="62"/>
    </row>
    <row r="21" spans="1:16" s="37" customFormat="1" ht="18" customHeight="1" x14ac:dyDescent="0.3">
      <c r="A21" s="46" t="s">
        <v>51</v>
      </c>
      <c r="B21" s="51"/>
      <c r="C21" s="147" t="s">
        <v>11</v>
      </c>
      <c r="D21" s="71"/>
      <c r="E21" s="61"/>
      <c r="F21" s="173" t="s">
        <v>62</v>
      </c>
      <c r="G21" s="253" t="s">
        <v>56</v>
      </c>
      <c r="H21" s="254"/>
      <c r="I21" s="138"/>
      <c r="J21" s="121" t="e" cm="1">
        <f t="array" ref="J21">_xlfn.IFS(H4=75%,(500),H4=90%,(600),H4="-","")</f>
        <v>#N/A</v>
      </c>
      <c r="K21" s="62"/>
      <c r="L21" s="62"/>
    </row>
    <row r="22" spans="1:16" s="37" customFormat="1" ht="18" customHeight="1" x14ac:dyDescent="0.3">
      <c r="A22" s="46" t="s">
        <v>51</v>
      </c>
      <c r="B22" s="54"/>
      <c r="C22" s="147" t="s">
        <v>11</v>
      </c>
      <c r="D22" s="71"/>
      <c r="E22" s="61"/>
      <c r="F22" s="174"/>
      <c r="G22" s="259" t="s">
        <v>85</v>
      </c>
      <c r="H22" s="260"/>
      <c r="I22" s="139"/>
      <c r="J22" s="122" t="e" cm="1">
        <f t="array" ref="J22">_xlfn.IFS(H4=75%,(25),H4=90%,(30),H4="-","")</f>
        <v>#N/A</v>
      </c>
      <c r="K22" s="62"/>
      <c r="L22" s="62"/>
    </row>
    <row r="23" spans="1:16" s="37" customFormat="1" ht="18" customHeight="1" thickBot="1" x14ac:dyDescent="0.35">
      <c r="A23" s="46" t="s">
        <v>51</v>
      </c>
      <c r="B23" s="52"/>
      <c r="C23" s="149" t="s">
        <v>11</v>
      </c>
      <c r="D23" s="73"/>
      <c r="E23" s="61"/>
      <c r="F23" s="175"/>
      <c r="G23" s="249" t="s">
        <v>68</v>
      </c>
      <c r="H23" s="250"/>
      <c r="I23" s="154"/>
      <c r="J23" s="155" t="s">
        <v>11</v>
      </c>
      <c r="K23" s="62"/>
      <c r="L23" s="62"/>
    </row>
    <row r="24" spans="1:16" s="37" customFormat="1" ht="18" customHeight="1" x14ac:dyDescent="0.3">
      <c r="A24" s="46" t="s">
        <v>51</v>
      </c>
      <c r="B24" s="51"/>
      <c r="C24" s="147" t="s">
        <v>11</v>
      </c>
      <c r="D24" s="71"/>
      <c r="E24" s="61"/>
      <c r="F24" s="263" t="s">
        <v>59</v>
      </c>
      <c r="G24" s="251" t="s">
        <v>55</v>
      </c>
      <c r="H24" s="252"/>
      <c r="I24" s="127"/>
      <c r="J24" s="123" t="s">
        <v>11</v>
      </c>
      <c r="K24" s="62"/>
      <c r="L24" s="62"/>
    </row>
    <row r="25" spans="1:16" s="37" customFormat="1" ht="19.8" customHeight="1" x14ac:dyDescent="0.3">
      <c r="A25" s="46" t="s">
        <v>51</v>
      </c>
      <c r="B25" s="51"/>
      <c r="C25" s="147" t="s">
        <v>11</v>
      </c>
      <c r="D25" s="71"/>
      <c r="E25" s="61"/>
      <c r="F25" s="263"/>
      <c r="G25" s="255" t="s">
        <v>80</v>
      </c>
      <c r="H25" s="256"/>
      <c r="I25" s="136"/>
      <c r="J25" s="261" t="e" cm="1">
        <f t="array" ref="J25">_xlfn.IFS(H3 ="East",27,H3 ="Central",30,H3 ="West",27,H3="-","")</f>
        <v>#N/A</v>
      </c>
      <c r="K25" s="62"/>
      <c r="L25" s="62"/>
    </row>
    <row r="26" spans="1:16" s="37" customFormat="1" ht="21" customHeight="1" x14ac:dyDescent="0.3">
      <c r="A26" s="46" t="s">
        <v>51</v>
      </c>
      <c r="B26" s="51"/>
      <c r="C26" s="147" t="s">
        <v>11</v>
      </c>
      <c r="D26" s="71"/>
      <c r="E26" s="61"/>
      <c r="F26" s="263"/>
      <c r="G26" s="257"/>
      <c r="H26" s="258"/>
      <c r="I26" s="140" t="str">
        <f>IF(AND(I24&gt;0,I25&gt;0),(I25/I24),"")</f>
        <v/>
      </c>
      <c r="J26" s="262"/>
      <c r="K26" s="62"/>
      <c r="L26" s="62"/>
    </row>
    <row r="27" spans="1:16" s="37" customFormat="1" ht="18" customHeight="1" x14ac:dyDescent="0.3">
      <c r="A27" s="46" t="s">
        <v>51</v>
      </c>
      <c r="B27" s="52"/>
      <c r="C27" s="147" t="s">
        <v>11</v>
      </c>
      <c r="D27" s="71"/>
      <c r="E27" s="61"/>
      <c r="F27" s="208" t="s">
        <v>82</v>
      </c>
      <c r="G27" s="209"/>
      <c r="H27" s="210"/>
      <c r="I27" s="90"/>
      <c r="J27" s="124">
        <v>560</v>
      </c>
      <c r="K27" s="62"/>
      <c r="L27" s="62"/>
    </row>
    <row r="28" spans="1:16" s="37" customFormat="1" ht="18" customHeight="1" x14ac:dyDescent="0.3">
      <c r="A28" s="46" t="s">
        <v>51</v>
      </c>
      <c r="B28" s="52"/>
      <c r="C28" s="147" t="s">
        <v>11</v>
      </c>
      <c r="D28" s="71"/>
      <c r="E28" s="61"/>
      <c r="F28" s="211" t="s">
        <v>1</v>
      </c>
      <c r="G28" s="212"/>
      <c r="H28" s="213"/>
      <c r="I28" s="89"/>
      <c r="J28" s="125">
        <v>1813</v>
      </c>
      <c r="K28" s="62"/>
      <c r="L28" s="62"/>
    </row>
    <row r="29" spans="1:16" s="37" customFormat="1" ht="18" customHeight="1" thickBot="1" x14ac:dyDescent="0.35">
      <c r="A29" s="50" t="s">
        <v>51</v>
      </c>
      <c r="B29" s="53"/>
      <c r="C29" s="148" t="s">
        <v>11</v>
      </c>
      <c r="D29" s="72"/>
      <c r="E29" s="61"/>
      <c r="F29" s="214" t="s">
        <v>2</v>
      </c>
      <c r="G29" s="215"/>
      <c r="H29" s="216"/>
      <c r="I29" s="90"/>
      <c r="J29" s="124">
        <v>2129</v>
      </c>
      <c r="K29" s="62"/>
      <c r="L29" s="62"/>
    </row>
    <row r="30" spans="1:16" s="37" customFormat="1" ht="18" customHeight="1" thickBot="1" x14ac:dyDescent="0.35">
      <c r="A30" s="59" t="s">
        <v>14</v>
      </c>
      <c r="B30" s="60"/>
      <c r="C30" s="150" t="s">
        <v>11</v>
      </c>
      <c r="D30" s="74"/>
      <c r="E30" s="61"/>
      <c r="F30" s="217" t="s">
        <v>3</v>
      </c>
      <c r="G30" s="218"/>
      <c r="H30" s="219"/>
      <c r="I30" s="160"/>
      <c r="J30" s="161">
        <v>2675</v>
      </c>
      <c r="K30" s="78"/>
      <c r="L30" s="62"/>
    </row>
    <row r="31" spans="1:16" s="37" customFormat="1" ht="18" customHeight="1" x14ac:dyDescent="0.3">
      <c r="A31" s="59" t="s">
        <v>14</v>
      </c>
      <c r="B31" s="52"/>
      <c r="C31" s="147" t="s">
        <v>11</v>
      </c>
      <c r="D31" s="73"/>
      <c r="E31" s="61"/>
      <c r="F31" s="170" t="s">
        <v>86</v>
      </c>
      <c r="G31" s="170"/>
      <c r="H31" s="169">
        <f>SUM((MAX(E7,E8))+I21+I22+I25+I27+I28+I29+I30)</f>
        <v>0</v>
      </c>
      <c r="I31" s="169"/>
      <c r="J31" s="169"/>
      <c r="K31" s="62"/>
      <c r="L31" s="62"/>
    </row>
    <row r="32" spans="1:16" s="37" customFormat="1" ht="18" customHeight="1" thickBot="1" x14ac:dyDescent="0.35">
      <c r="A32" s="75" t="s">
        <v>14</v>
      </c>
      <c r="B32" s="53"/>
      <c r="C32" s="151" t="s">
        <v>11</v>
      </c>
      <c r="D32" s="148"/>
      <c r="E32" s="162"/>
      <c r="F32" s="170"/>
      <c r="G32" s="170"/>
      <c r="H32" s="169"/>
      <c r="I32" s="169"/>
      <c r="J32" s="169"/>
      <c r="K32" s="62"/>
      <c r="L32" s="62"/>
    </row>
    <row r="33" spans="1:21" s="37" customFormat="1" ht="16.2" customHeight="1" x14ac:dyDescent="0.3">
      <c r="A33" s="79"/>
      <c r="B33" s="80"/>
      <c r="C33" s="81"/>
      <c r="D33" s="61"/>
      <c r="E33" s="61"/>
      <c r="F33" s="109"/>
      <c r="G33" s="109"/>
      <c r="H33" s="109"/>
      <c r="I33" s="109"/>
      <c r="J33" s="77"/>
      <c r="K33" s="62"/>
      <c r="L33" s="62"/>
    </row>
    <row r="34" spans="1:21" s="37" customFormat="1" ht="16.2" customHeight="1" x14ac:dyDescent="0.3">
      <c r="A34" s="79"/>
      <c r="B34" s="61"/>
      <c r="C34" s="61"/>
      <c r="D34" s="61"/>
      <c r="E34" s="61"/>
      <c r="F34" s="78"/>
      <c r="H34" s="35"/>
      <c r="I34" s="63"/>
      <c r="J34" s="77"/>
      <c r="K34" s="62"/>
      <c r="L34" s="62"/>
    </row>
    <row r="35" spans="1:21" s="37" customFormat="1" ht="22.2" customHeight="1" x14ac:dyDescent="0.3">
      <c r="A35" s="93"/>
      <c r="B35" s="94"/>
      <c r="C35" s="35"/>
      <c r="D35" s="35"/>
      <c r="E35" s="35"/>
      <c r="F35" s="78"/>
      <c r="H35" s="36"/>
      <c r="I35" s="63"/>
      <c r="J35" s="77"/>
      <c r="K35" s="103"/>
      <c r="L35" s="104"/>
      <c r="N35" s="224"/>
      <c r="O35" s="224"/>
      <c r="P35" s="224"/>
      <c r="Q35" s="224"/>
      <c r="R35" s="224"/>
      <c r="S35" s="224"/>
      <c r="T35" s="224"/>
      <c r="U35" s="224"/>
    </row>
    <row r="36" spans="1:21" s="40" customFormat="1" ht="18" hidden="1" customHeight="1" thickBot="1" x14ac:dyDescent="0.3">
      <c r="A36" s="95"/>
      <c r="B36" s="95"/>
      <c r="C36" s="95"/>
      <c r="D36" s="95"/>
      <c r="E36" s="95"/>
      <c r="F36" s="36"/>
      <c r="G36" s="36"/>
      <c r="H36" s="36"/>
      <c r="I36" s="36"/>
      <c r="J36" s="36"/>
      <c r="K36" s="103"/>
      <c r="L36" s="37"/>
    </row>
    <row r="37" spans="1:21" s="36" customFormat="1" ht="64.2" customHeight="1" x14ac:dyDescent="0.3">
      <c r="A37" s="96"/>
      <c r="B37" s="97"/>
      <c r="F37" s="78"/>
      <c r="G37" s="37"/>
      <c r="H37" s="35"/>
      <c r="I37" s="63"/>
      <c r="J37" s="77"/>
    </row>
    <row r="38" spans="1:21" s="36" customFormat="1" ht="60" customHeight="1" x14ac:dyDescent="0.3">
      <c r="A38" s="98"/>
      <c r="B38" s="99"/>
      <c r="C38" s="97"/>
      <c r="D38" s="97"/>
      <c r="E38" s="97"/>
      <c r="F38" s="78"/>
      <c r="G38" s="37"/>
      <c r="H38" s="35"/>
      <c r="I38" s="63"/>
      <c r="J38" s="77"/>
      <c r="K38" s="105"/>
      <c r="L38" s="106"/>
    </row>
    <row r="39" spans="1:21" s="36" customFormat="1" ht="30.6" customHeight="1" x14ac:dyDescent="0.3">
      <c r="A39" s="98"/>
      <c r="B39" s="100"/>
      <c r="C39" s="101"/>
      <c r="D39" s="101"/>
      <c r="E39" s="228"/>
      <c r="F39" s="78"/>
      <c r="G39" s="37"/>
      <c r="H39" s="35"/>
      <c r="I39" s="63"/>
      <c r="J39" s="77"/>
      <c r="K39" s="107"/>
      <c r="L39" s="226"/>
      <c r="M39" s="222"/>
      <c r="N39" s="222"/>
      <c r="O39" s="222"/>
    </row>
    <row r="40" spans="1:21" s="36" customFormat="1" ht="17.399999999999999" customHeight="1" x14ac:dyDescent="0.3">
      <c r="A40" s="98"/>
      <c r="B40" s="99"/>
      <c r="C40" s="101"/>
      <c r="D40" s="102"/>
      <c r="E40" s="228"/>
      <c r="F40" s="78"/>
      <c r="G40" s="37"/>
      <c r="H40" s="35"/>
      <c r="I40" s="63"/>
      <c r="J40" s="77"/>
      <c r="K40" s="107"/>
      <c r="L40" s="226"/>
      <c r="M40" s="222"/>
      <c r="N40" s="222"/>
      <c r="O40" s="222"/>
    </row>
    <row r="41" spans="1:21" s="36" customFormat="1" ht="16.8" customHeight="1" x14ac:dyDescent="0.3">
      <c r="A41" s="98"/>
      <c r="B41" s="99"/>
      <c r="C41" s="101"/>
      <c r="D41" s="102"/>
      <c r="E41" s="228"/>
      <c r="F41" s="78"/>
      <c r="G41" s="37"/>
      <c r="H41" s="35"/>
      <c r="I41" s="63"/>
      <c r="J41" s="77"/>
      <c r="K41" s="227"/>
      <c r="L41" s="227"/>
      <c r="M41" s="222"/>
      <c r="N41" s="222"/>
      <c r="O41" s="222"/>
    </row>
    <row r="42" spans="1:21" s="36" customFormat="1" ht="18.600000000000001" customHeight="1" x14ac:dyDescent="0.3">
      <c r="A42" s="98"/>
      <c r="B42" s="99"/>
      <c r="C42" s="101"/>
      <c r="D42" s="102"/>
      <c r="E42" s="228"/>
      <c r="F42" s="78"/>
      <c r="G42" s="37"/>
      <c r="H42" s="35"/>
      <c r="I42" s="63"/>
      <c r="J42" s="77"/>
      <c r="K42" s="227"/>
      <c r="L42" s="227"/>
      <c r="M42" s="223"/>
      <c r="N42" s="223"/>
      <c r="O42" s="223"/>
    </row>
    <row r="43" spans="1:21" s="36" customFormat="1" ht="18.600000000000001" customHeight="1" x14ac:dyDescent="0.3">
      <c r="A43" s="98"/>
      <c r="B43" s="99"/>
      <c r="C43" s="101"/>
      <c r="D43" s="102"/>
      <c r="E43" s="228"/>
      <c r="F43" s="78"/>
      <c r="G43" s="37"/>
      <c r="H43" s="35"/>
      <c r="I43" s="63"/>
      <c r="J43" s="77"/>
      <c r="K43" s="227"/>
      <c r="L43" s="227"/>
      <c r="M43" s="223"/>
      <c r="N43" s="223"/>
      <c r="O43" s="223"/>
    </row>
    <row r="44" spans="1:21" s="36" customFormat="1" ht="18" customHeight="1" x14ac:dyDescent="0.3">
      <c r="A44" s="38"/>
      <c r="B44" s="39"/>
      <c r="C44" s="39"/>
      <c r="D44" s="39"/>
      <c r="E44" s="39"/>
      <c r="G44" s="37"/>
      <c r="I44" s="63"/>
      <c r="J44" s="77"/>
      <c r="K44" s="227"/>
      <c r="L44" s="227"/>
      <c r="M44" s="223"/>
      <c r="N44" s="223"/>
      <c r="O44" s="223"/>
    </row>
    <row r="45" spans="1:21" s="36" customFormat="1" ht="18.600000000000001" customHeight="1" x14ac:dyDescent="0.3">
      <c r="D45" s="35"/>
      <c r="E45" s="35"/>
      <c r="G45" s="37"/>
      <c r="I45" s="37"/>
      <c r="J45" s="77"/>
      <c r="K45" s="225"/>
      <c r="L45" s="225"/>
      <c r="M45" s="223"/>
      <c r="N45" s="223"/>
      <c r="O45" s="223"/>
    </row>
    <row r="46" spans="1:21" s="36" customFormat="1" ht="18.600000000000001" customHeight="1" x14ac:dyDescent="0.3">
      <c r="D46" s="35"/>
      <c r="E46" s="35"/>
      <c r="G46" s="37"/>
      <c r="I46" s="37"/>
      <c r="J46" s="77"/>
      <c r="K46" s="37"/>
      <c r="L46" s="37"/>
      <c r="M46" s="223"/>
      <c r="N46" s="223"/>
      <c r="O46" s="223"/>
    </row>
    <row r="47" spans="1:21" s="37" customFormat="1" ht="18.600000000000001" customHeight="1" x14ac:dyDescent="0.3">
      <c r="D47" s="35"/>
      <c r="E47" s="35"/>
      <c r="F47" s="32"/>
      <c r="G47" s="9"/>
      <c r="H47" s="36"/>
      <c r="J47" s="77"/>
    </row>
    <row r="48" spans="1:21" s="37" customFormat="1" ht="15" customHeight="1" x14ac:dyDescent="0.3">
      <c r="A48" s="38"/>
      <c r="B48" s="39"/>
      <c r="C48" s="39"/>
      <c r="D48" s="35"/>
      <c r="E48" s="35"/>
      <c r="F48" s="32"/>
      <c r="G48" s="9"/>
      <c r="H48" s="36"/>
    </row>
    <row r="49" spans="1:26" s="37" customFormat="1" ht="15.6" x14ac:dyDescent="0.3">
      <c r="A49" s="38"/>
      <c r="B49" s="39"/>
      <c r="C49" s="39"/>
      <c r="D49" s="35"/>
      <c r="E49" s="35"/>
      <c r="F49" s="32"/>
      <c r="G49" s="9"/>
      <c r="H49" s="36"/>
      <c r="S49" s="36"/>
      <c r="T49" s="36"/>
      <c r="U49" s="36"/>
      <c r="V49" s="36"/>
      <c r="W49" s="36"/>
      <c r="X49" s="36"/>
      <c r="Y49" s="36"/>
      <c r="Z49" s="36"/>
    </row>
    <row r="50" spans="1:26" s="36" customFormat="1" ht="19.8" customHeight="1" x14ac:dyDescent="0.3">
      <c r="A50" s="14"/>
      <c r="B50" s="10"/>
      <c r="C50" s="10"/>
      <c r="D50" s="1"/>
      <c r="E50" s="1"/>
      <c r="F50" s="32"/>
      <c r="G50" s="9"/>
      <c r="I50" s="37"/>
      <c r="J50" s="37"/>
      <c r="K50" s="37"/>
      <c r="L50" s="37"/>
      <c r="M50" s="41"/>
      <c r="S50" s="8"/>
      <c r="T50" s="8"/>
      <c r="U50" s="8"/>
      <c r="V50" s="8"/>
      <c r="W50" s="8"/>
      <c r="X50" s="8"/>
      <c r="Y50" s="8"/>
      <c r="Z50" s="8"/>
    </row>
    <row r="51" spans="1:26" s="36" customFormat="1" ht="15.6" x14ac:dyDescent="0.3">
      <c r="A51" s="14"/>
      <c r="B51" s="10"/>
      <c r="C51" s="10"/>
      <c r="D51" s="1"/>
      <c r="E51" s="1"/>
      <c r="F51" s="32"/>
      <c r="G51" s="9"/>
      <c r="I51" s="42"/>
      <c r="K51" s="37"/>
      <c r="L51" s="37"/>
      <c r="M51" s="41"/>
      <c r="S51" s="8"/>
      <c r="T51" s="8"/>
      <c r="U51" s="8"/>
      <c r="V51" s="8"/>
      <c r="W51" s="8"/>
      <c r="X51" s="8"/>
      <c r="Y51" s="8"/>
      <c r="Z51" s="8"/>
    </row>
    <row r="52" spans="1:26" s="36" customFormat="1" ht="18" customHeight="1" x14ac:dyDescent="0.35">
      <c r="A52" s="14"/>
      <c r="B52" s="10"/>
      <c r="C52" s="10"/>
      <c r="D52" s="1"/>
      <c r="E52" s="1"/>
      <c r="F52" s="32"/>
      <c r="G52" s="9"/>
      <c r="H52" s="32"/>
      <c r="I52" s="25"/>
      <c r="J52" s="8"/>
      <c r="K52" s="37"/>
      <c r="L52" s="37"/>
      <c r="S52" s="9"/>
      <c r="T52" s="9"/>
      <c r="U52" s="9"/>
      <c r="V52" s="9"/>
      <c r="W52" s="9"/>
      <c r="X52" s="9"/>
      <c r="Y52" s="9"/>
      <c r="Z52" s="9"/>
    </row>
    <row r="53" spans="1:26" s="8" customFormat="1" ht="15" customHeight="1" x14ac:dyDescent="0.3">
      <c r="A53" s="14"/>
      <c r="B53" s="10"/>
      <c r="C53" s="10"/>
      <c r="D53" s="1"/>
      <c r="E53" s="1"/>
      <c r="F53" s="32"/>
      <c r="G53" s="9"/>
      <c r="H53" s="32"/>
      <c r="K53" s="37"/>
      <c r="L53" s="37"/>
      <c r="S53" s="9"/>
      <c r="T53" s="9"/>
      <c r="U53" s="9"/>
      <c r="V53" s="9"/>
      <c r="W53" s="9"/>
      <c r="X53" s="9"/>
      <c r="Y53" s="9"/>
      <c r="Z53" s="9"/>
    </row>
    <row r="54" spans="1:26" s="8" customFormat="1" ht="14.4" customHeight="1" x14ac:dyDescent="0.3">
      <c r="A54" s="14"/>
      <c r="B54" s="10"/>
      <c r="C54" s="10"/>
      <c r="D54" s="1"/>
      <c r="E54" s="1"/>
      <c r="F54" s="32"/>
      <c r="G54" s="9"/>
      <c r="H54" s="32"/>
      <c r="I54" s="9"/>
      <c r="J54" s="9"/>
      <c r="K54" s="36"/>
      <c r="L54" s="36"/>
      <c r="S54" s="9"/>
      <c r="T54" s="9"/>
      <c r="U54" s="9"/>
      <c r="V54" s="9"/>
      <c r="W54" s="9"/>
      <c r="X54" s="9"/>
      <c r="Y54" s="9"/>
      <c r="Z54" s="9"/>
    </row>
    <row r="55" spans="1:26" ht="14.4" customHeight="1" x14ac:dyDescent="0.3">
      <c r="K55" s="8"/>
      <c r="L55" s="8"/>
    </row>
    <row r="56" spans="1:26" x14ac:dyDescent="0.3">
      <c r="K56" s="8"/>
      <c r="L56" s="8"/>
    </row>
    <row r="57" spans="1:26" s="8" customFormat="1" ht="13.8" customHeight="1" x14ac:dyDescent="0.3">
      <c r="A57" s="14"/>
      <c r="B57" s="10"/>
      <c r="C57" s="10"/>
      <c r="D57" s="1"/>
      <c r="E57" s="1"/>
      <c r="F57" s="32"/>
      <c r="G57" s="9"/>
      <c r="H57" s="32"/>
      <c r="K57" s="9"/>
      <c r="L57" s="9"/>
      <c r="S57" s="9"/>
      <c r="T57" s="9"/>
      <c r="U57" s="9"/>
      <c r="V57" s="9"/>
      <c r="W57" s="9"/>
      <c r="X57" s="9"/>
      <c r="Y57" s="9"/>
      <c r="Z57" s="9"/>
    </row>
    <row r="58" spans="1:26" ht="14.4" customHeight="1" x14ac:dyDescent="0.3"/>
    <row r="59" spans="1:26" ht="37.799999999999997" customHeight="1" x14ac:dyDescent="0.3"/>
    <row r="60" spans="1:26" x14ac:dyDescent="0.3">
      <c r="I60" s="33"/>
      <c r="K60" s="8"/>
      <c r="L60" s="8"/>
    </row>
    <row r="61" spans="1:26" x14ac:dyDescent="0.3">
      <c r="I61" s="33"/>
    </row>
  </sheetData>
  <sheetProtection selectLockedCells="1"/>
  <mergeCells count="42">
    <mergeCell ref="E39:E43"/>
    <mergeCell ref="G9:G11"/>
    <mergeCell ref="H9:H11"/>
    <mergeCell ref="I9:I11"/>
    <mergeCell ref="F7:F8"/>
    <mergeCell ref="F19:H19"/>
    <mergeCell ref="F20:H20"/>
    <mergeCell ref="F16:J18"/>
    <mergeCell ref="G23:H23"/>
    <mergeCell ref="G24:H24"/>
    <mergeCell ref="G21:H21"/>
    <mergeCell ref="G25:H26"/>
    <mergeCell ref="G22:H22"/>
    <mergeCell ref="J25:J26"/>
    <mergeCell ref="F24:F26"/>
    <mergeCell ref="M42:O46"/>
    <mergeCell ref="N35:U35"/>
    <mergeCell ref="K45:L45"/>
    <mergeCell ref="L39:L40"/>
    <mergeCell ref="K41:L42"/>
    <mergeCell ref="K43:L44"/>
    <mergeCell ref="F28:H28"/>
    <mergeCell ref="F29:H29"/>
    <mergeCell ref="F30:H30"/>
    <mergeCell ref="I19:I20"/>
    <mergeCell ref="M39:O41"/>
    <mergeCell ref="H31:J32"/>
    <mergeCell ref="F31:G32"/>
    <mergeCell ref="J19:J20"/>
    <mergeCell ref="F21:F23"/>
    <mergeCell ref="A1:I1"/>
    <mergeCell ref="F14:J15"/>
    <mergeCell ref="F2:G2"/>
    <mergeCell ref="F3:G3"/>
    <mergeCell ref="F4:G4"/>
    <mergeCell ref="F9:F11"/>
    <mergeCell ref="B2:D2"/>
    <mergeCell ref="B3:D3"/>
    <mergeCell ref="B4:D4"/>
    <mergeCell ref="F12:F13"/>
    <mergeCell ref="J9:J11"/>
    <mergeCell ref="F27:H27"/>
  </mergeCells>
  <printOptions horizontalCentered="1" verticalCentered="1"/>
  <pageMargins left="0.25" right="0.25" top="0.75" bottom="0.75" header="0.3" footer="0.3"/>
  <pageSetup scale="80" fitToWidth="0" orientation="landscape" horizontalDpi="4294967293" verticalDpi="120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82E332B-E9F4-4FDA-BE13-DE212923589D}">
          <x14:formula1>
            <xm:f>Data!$E$1:$E$4</xm:f>
          </x14:formula1>
          <xm:sqref>H3</xm:sqref>
        </x14:dataValidation>
        <x14:dataValidation type="list" allowBlank="1" showInputMessage="1" showErrorMessage="1" xr:uid="{7B678BC1-D3B3-4CBE-9825-0459CC1FA115}">
          <x14:formula1>
            <xm:f>Data!$D$5:$D$7</xm:f>
          </x14:formula1>
          <xm:sqref>H2</xm:sqref>
        </x14:dataValidation>
        <x14:dataValidation type="list" allowBlank="1" showInputMessage="1" showErrorMessage="1" xr:uid="{2743A5C3-1C6F-4AEF-8461-6BF0B4555DCE}">
          <x14:formula1>
            <xm:f>Data!$D$1:$D$3</xm:f>
          </x14:formula1>
          <xm:sqref>H4</xm:sqref>
        </x14:dataValidation>
        <x14:dataValidation type="list" allowBlank="1" showInputMessage="1" showErrorMessage="1" xr:uid="{E606A681-6A54-4E26-A084-5FF5F7FEB087}">
          <x14:formula1>
            <xm:f>Data!$B$2:$B$8</xm:f>
          </x14:formula1>
          <xm:sqref>C7:C32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3450E-6750-4724-80ED-B7228210BBEC}">
  <sheetPr>
    <tabColor theme="7" tint="0.79998168889431442"/>
  </sheetPr>
  <dimension ref="A1:J33"/>
  <sheetViews>
    <sheetView showGridLines="0" zoomScale="80" zoomScaleNormal="80" workbookViewId="0">
      <selection activeCell="J36" sqref="J36"/>
    </sheetView>
  </sheetViews>
  <sheetFormatPr defaultRowHeight="14.4" x14ac:dyDescent="0.3"/>
  <cols>
    <col min="1" max="1" width="21.5546875" bestFit="1" customWidth="1"/>
    <col min="2" max="2" width="26.44140625" customWidth="1"/>
    <col min="3" max="3" width="15.21875" customWidth="1"/>
    <col min="4" max="4" width="15.5546875" customWidth="1"/>
    <col min="5" max="5" width="12.6640625" customWidth="1"/>
    <col min="6" max="6" width="11.21875" customWidth="1"/>
    <col min="7" max="7" width="14.109375" customWidth="1"/>
    <col min="8" max="8" width="14.6640625" customWidth="1"/>
    <col min="9" max="9" width="12.6640625" customWidth="1"/>
    <col min="10" max="10" width="15.88671875" customWidth="1"/>
  </cols>
  <sheetData>
    <row r="1" spans="1:10" ht="29.4" thickBot="1" x14ac:dyDescent="0.35">
      <c r="A1" s="176" t="s">
        <v>91</v>
      </c>
      <c r="B1" s="177"/>
      <c r="C1" s="177"/>
      <c r="D1" s="177"/>
      <c r="E1" s="178"/>
      <c r="F1" s="177"/>
      <c r="G1" s="177"/>
      <c r="H1" s="177"/>
      <c r="I1" s="177"/>
      <c r="J1" s="163"/>
    </row>
    <row r="2" spans="1:10" ht="19.2" customHeight="1" x14ac:dyDescent="0.3">
      <c r="A2" s="43" t="s">
        <v>63</v>
      </c>
      <c r="B2" s="194"/>
      <c r="C2" s="195"/>
      <c r="D2" s="196"/>
      <c r="E2" s="82"/>
      <c r="F2" s="185" t="s">
        <v>41</v>
      </c>
      <c r="G2" s="186"/>
      <c r="H2" s="118"/>
      <c r="I2" s="117" t="s">
        <v>38</v>
      </c>
      <c r="J2" s="164"/>
    </row>
    <row r="3" spans="1:10" ht="16.8" customHeight="1" thickBot="1" x14ac:dyDescent="0.35">
      <c r="A3" s="44" t="s">
        <v>8</v>
      </c>
      <c r="B3" s="197"/>
      <c r="C3" s="198"/>
      <c r="D3" s="199"/>
      <c r="E3" s="116"/>
      <c r="F3" s="187" t="s">
        <v>45</v>
      </c>
      <c r="G3" s="188"/>
      <c r="H3" s="119"/>
      <c r="I3" s="159">
        <v>0</v>
      </c>
      <c r="J3" s="37"/>
    </row>
    <row r="4" spans="1:10" ht="16.8" customHeight="1" thickBot="1" x14ac:dyDescent="0.35">
      <c r="A4" s="45" t="s">
        <v>50</v>
      </c>
      <c r="B4" s="200"/>
      <c r="C4" s="201"/>
      <c r="D4" s="202"/>
      <c r="E4" s="35"/>
      <c r="F4" s="189" t="s">
        <v>49</v>
      </c>
      <c r="G4" s="190"/>
      <c r="H4" s="120"/>
      <c r="I4" s="37"/>
      <c r="J4" s="37"/>
    </row>
    <row r="5" spans="1:10" ht="16.2" thickBot="1" x14ac:dyDescent="0.35">
      <c r="A5" s="108"/>
      <c r="B5" s="39"/>
      <c r="C5" s="39"/>
      <c r="D5" s="37"/>
      <c r="E5" s="37"/>
      <c r="F5" s="37"/>
      <c r="G5" s="57"/>
      <c r="H5" s="58"/>
      <c r="I5" s="37"/>
      <c r="J5" s="37"/>
    </row>
    <row r="6" spans="1:10" ht="52.8" customHeight="1" thickBot="1" x14ac:dyDescent="0.35">
      <c r="A6" s="111" t="s">
        <v>74</v>
      </c>
      <c r="B6" s="83" t="s">
        <v>75</v>
      </c>
      <c r="C6" s="146" t="s">
        <v>10</v>
      </c>
      <c r="D6" s="145" t="s">
        <v>76</v>
      </c>
      <c r="E6" s="84" t="s">
        <v>81</v>
      </c>
      <c r="F6" s="86" t="s">
        <v>58</v>
      </c>
      <c r="G6" s="85" t="s">
        <v>32</v>
      </c>
      <c r="H6" s="86" t="s">
        <v>20</v>
      </c>
      <c r="I6" s="86" t="s">
        <v>53</v>
      </c>
      <c r="J6" s="142" t="s">
        <v>69</v>
      </c>
    </row>
    <row r="7" spans="1:10" ht="18" x14ac:dyDescent="0.3">
      <c r="A7" s="46" t="s">
        <v>22</v>
      </c>
      <c r="B7" s="51"/>
      <c r="C7" s="147" t="s">
        <v>11</v>
      </c>
      <c r="D7" s="71"/>
      <c r="E7" s="87">
        <f>IF(D7&gt;0,SUM(D7:D32),0)</f>
        <v>0</v>
      </c>
      <c r="F7" s="235" t="str">
        <f>IF(H4=75%,75%,"")</f>
        <v/>
      </c>
      <c r="G7" s="135" t="str">
        <f>IF(AND(H4=75%,E7&gt;0),E7*75%,"")</f>
        <v/>
      </c>
      <c r="H7" s="65" t="str">
        <f>IF(AND(H4=75%,D7&gt;0),4100,"")</f>
        <v/>
      </c>
      <c r="I7" s="69" t="str" cm="1">
        <f t="array" ref="I7">_xlfn.IFS(G7="","",G7&gt;H7,H7,G7&lt;H7,G7)</f>
        <v/>
      </c>
      <c r="J7" s="143" t="str">
        <f>IF(G7&lt;H7,G7,H7)</f>
        <v/>
      </c>
    </row>
    <row r="8" spans="1:10" ht="18.600000000000001" thickBot="1" x14ac:dyDescent="0.35">
      <c r="A8" s="50" t="s">
        <v>23</v>
      </c>
      <c r="B8" s="53"/>
      <c r="C8" s="148" t="s">
        <v>11</v>
      </c>
      <c r="D8" s="72"/>
      <c r="E8" s="88">
        <f>IF(D8&gt;0,SUM(D8:D32),0)</f>
        <v>0</v>
      </c>
      <c r="F8" s="236"/>
      <c r="G8" s="134" t="str">
        <f>IF(AND(H4=75%,E8&gt;0),E8*75%,"")</f>
        <v/>
      </c>
      <c r="H8" s="66" t="str">
        <f>IF(AND(H4=75%,D8&gt;0),5350,"")</f>
        <v/>
      </c>
      <c r="I8" s="70" t="str" cm="1">
        <f t="array" ref="I8">_xlfn.IFS(G8="","",G8&gt;H8,H8,G8&lt;H8,G8)</f>
        <v/>
      </c>
      <c r="J8" s="143" t="str">
        <f>IF(G8&lt;H8,G8,H8)</f>
        <v/>
      </c>
    </row>
    <row r="9" spans="1:10" ht="15.6" x14ac:dyDescent="0.3">
      <c r="A9" s="46" t="s">
        <v>25</v>
      </c>
      <c r="B9" s="51"/>
      <c r="C9" s="147" t="s">
        <v>11</v>
      </c>
      <c r="D9" s="71"/>
      <c r="E9" s="61"/>
      <c r="F9" s="191" t="s">
        <v>58</v>
      </c>
      <c r="G9" s="229" t="s">
        <v>33</v>
      </c>
      <c r="H9" s="229" t="s">
        <v>21</v>
      </c>
      <c r="I9" s="232" t="s">
        <v>54</v>
      </c>
      <c r="J9" s="205" t="s">
        <v>69</v>
      </c>
    </row>
    <row r="10" spans="1:10" ht="19.2" customHeight="1" x14ac:dyDescent="0.3">
      <c r="A10" s="49" t="s">
        <v>61</v>
      </c>
      <c r="B10" s="52"/>
      <c r="C10" s="147" t="s">
        <v>11</v>
      </c>
      <c r="D10" s="71"/>
      <c r="E10" s="61"/>
      <c r="F10" s="192"/>
      <c r="G10" s="230"/>
      <c r="H10" s="230"/>
      <c r="I10" s="233"/>
      <c r="J10" s="206"/>
    </row>
    <row r="11" spans="1:10" ht="16.2" thickBot="1" x14ac:dyDescent="0.35">
      <c r="A11" s="50" t="s">
        <v>44</v>
      </c>
      <c r="B11" s="53"/>
      <c r="C11" s="148" t="s">
        <v>11</v>
      </c>
      <c r="D11" s="72"/>
      <c r="E11" s="61"/>
      <c r="F11" s="193"/>
      <c r="G11" s="231"/>
      <c r="H11" s="231"/>
      <c r="I11" s="234"/>
      <c r="J11" s="207"/>
    </row>
    <row r="12" spans="1:10" ht="18" x14ac:dyDescent="0.3">
      <c r="A12" s="47" t="s">
        <v>52</v>
      </c>
      <c r="B12" s="51"/>
      <c r="C12" s="147" t="s">
        <v>11</v>
      </c>
      <c r="D12" s="71"/>
      <c r="E12" s="141" t="s">
        <v>64</v>
      </c>
      <c r="F12" s="203" t="str">
        <f>IF(H4=90%,90%,"")</f>
        <v/>
      </c>
      <c r="G12" s="132" t="str">
        <f>IF(AND(H4=90%,E7&gt;0),E7*90%,"")</f>
        <v/>
      </c>
      <c r="H12" s="67" t="str">
        <f>IF(AND(H4=90%,D7&gt;0),4920,"")</f>
        <v/>
      </c>
      <c r="I12" s="68" t="str" cm="1">
        <f t="array" ref="I12">_xlfn.IFS(G12="","",G12&gt;H12,H12,G12&lt;H12,G12)</f>
        <v/>
      </c>
      <c r="J12" s="143" t="str">
        <f>IF(G12&lt;H12,G12,H12)</f>
        <v/>
      </c>
    </row>
    <row r="13" spans="1:10" ht="18.600000000000001" thickBot="1" x14ac:dyDescent="0.35">
      <c r="A13" s="47" t="s">
        <v>52</v>
      </c>
      <c r="B13" s="52"/>
      <c r="C13" s="147" t="s">
        <v>11</v>
      </c>
      <c r="D13" s="71"/>
      <c r="E13" s="130" t="s">
        <v>65</v>
      </c>
      <c r="F13" s="204"/>
      <c r="G13" s="133" t="str">
        <f>IF(AND(H4=90%,E8&gt;0),E8*90%,"")</f>
        <v/>
      </c>
      <c r="H13" s="112" t="str">
        <f>IF(AND(H4=90%,D8&gt;0),6420,"")</f>
        <v/>
      </c>
      <c r="I13" s="110" t="str" cm="1">
        <f t="array" ref="I13">_xlfn.IFS(G13="","",G13&gt;H13,H13,G13&lt;H13,G13)</f>
        <v/>
      </c>
      <c r="J13" s="143" t="str">
        <f>IF(G13&lt;H13,G13,H13)</f>
        <v/>
      </c>
    </row>
    <row r="14" spans="1:10" ht="15.6" x14ac:dyDescent="0.3">
      <c r="A14" s="47" t="s">
        <v>52</v>
      </c>
      <c r="B14" s="52"/>
      <c r="C14" s="147" t="s">
        <v>11</v>
      </c>
      <c r="D14" s="71"/>
      <c r="E14" s="61"/>
      <c r="F14" s="179" t="s">
        <v>70</v>
      </c>
      <c r="G14" s="180"/>
      <c r="H14" s="180"/>
      <c r="I14" s="180"/>
      <c r="J14" s="181"/>
    </row>
    <row r="15" spans="1:10" ht="15.6" x14ac:dyDescent="0.3">
      <c r="A15" s="47" t="s">
        <v>52</v>
      </c>
      <c r="B15" s="52"/>
      <c r="C15" s="149" t="s">
        <v>11</v>
      </c>
      <c r="D15" s="73"/>
      <c r="E15" s="61"/>
      <c r="F15" s="182"/>
      <c r="G15" s="183"/>
      <c r="H15" s="183"/>
      <c r="I15" s="183"/>
      <c r="J15" s="184"/>
    </row>
    <row r="16" spans="1:10" ht="15.6" x14ac:dyDescent="0.3">
      <c r="A16" s="47" t="s">
        <v>52</v>
      </c>
      <c r="B16" s="51"/>
      <c r="C16" s="147" t="s">
        <v>11</v>
      </c>
      <c r="D16" s="71"/>
      <c r="E16" s="61"/>
      <c r="F16" s="243"/>
      <c r="G16" s="244"/>
      <c r="H16" s="244"/>
      <c r="I16" s="244"/>
      <c r="J16" s="245"/>
    </row>
    <row r="17" spans="1:10" ht="15.6" x14ac:dyDescent="0.3">
      <c r="A17" s="47" t="s">
        <v>52</v>
      </c>
      <c r="B17" s="52"/>
      <c r="C17" s="147" t="s">
        <v>11</v>
      </c>
      <c r="D17" s="71"/>
      <c r="E17" s="61"/>
      <c r="F17" s="246"/>
      <c r="G17" s="247"/>
      <c r="H17" s="247"/>
      <c r="I17" s="247"/>
      <c r="J17" s="248"/>
    </row>
    <row r="18" spans="1:10" ht="16.2" thickBot="1" x14ac:dyDescent="0.35">
      <c r="A18" s="47" t="s">
        <v>52</v>
      </c>
      <c r="B18" s="52"/>
      <c r="C18" s="147" t="s">
        <v>11</v>
      </c>
      <c r="D18" s="71"/>
      <c r="E18" s="61"/>
      <c r="F18" s="246"/>
      <c r="G18" s="247"/>
      <c r="H18" s="247"/>
      <c r="I18" s="247"/>
      <c r="J18" s="248"/>
    </row>
    <row r="19" spans="1:10" ht="18" x14ac:dyDescent="0.3">
      <c r="A19" s="47" t="s">
        <v>52</v>
      </c>
      <c r="B19" s="52"/>
      <c r="C19" s="149" t="s">
        <v>11</v>
      </c>
      <c r="D19" s="73"/>
      <c r="E19" s="61"/>
      <c r="F19" s="237" t="s">
        <v>71</v>
      </c>
      <c r="G19" s="238"/>
      <c r="H19" s="239"/>
      <c r="I19" s="220" t="s">
        <v>15</v>
      </c>
      <c r="J19" s="171" t="s">
        <v>60</v>
      </c>
    </row>
    <row r="20" spans="1:10" ht="24" customHeight="1" thickBot="1" x14ac:dyDescent="0.35">
      <c r="A20" s="48" t="s">
        <v>52</v>
      </c>
      <c r="B20" s="53"/>
      <c r="C20" s="148" t="s">
        <v>11</v>
      </c>
      <c r="D20" s="72"/>
      <c r="E20" s="61"/>
      <c r="F20" s="240" t="s">
        <v>57</v>
      </c>
      <c r="G20" s="241"/>
      <c r="H20" s="242"/>
      <c r="I20" s="221"/>
      <c r="J20" s="172"/>
    </row>
    <row r="21" spans="1:10" ht="18" customHeight="1" x14ac:dyDescent="0.3">
      <c r="A21" s="46" t="s">
        <v>51</v>
      </c>
      <c r="B21" s="51"/>
      <c r="C21" s="147" t="s">
        <v>11</v>
      </c>
      <c r="D21" s="71"/>
      <c r="E21" s="61"/>
      <c r="F21" s="173" t="s">
        <v>62</v>
      </c>
      <c r="G21" s="253" t="s">
        <v>56</v>
      </c>
      <c r="H21" s="254"/>
      <c r="I21" s="138"/>
      <c r="J21" s="121" t="e" cm="1">
        <f t="array" ref="J21">_xlfn.IFS(H4=75%,(500),H4=90%,(600),H4="-","")</f>
        <v>#N/A</v>
      </c>
    </row>
    <row r="22" spans="1:10" ht="18" customHeight="1" x14ac:dyDescent="0.3">
      <c r="A22" s="46" t="s">
        <v>51</v>
      </c>
      <c r="B22" s="54"/>
      <c r="C22" s="147" t="s">
        <v>11</v>
      </c>
      <c r="D22" s="71"/>
      <c r="E22" s="61"/>
      <c r="F22" s="174"/>
      <c r="G22" s="259" t="s">
        <v>85</v>
      </c>
      <c r="H22" s="260"/>
      <c r="I22" s="139"/>
      <c r="J22" s="122" t="e" cm="1">
        <f t="array" ref="J22">_xlfn.IFS(H4=75%,(25),H4=90%,(30),H4="-","")</f>
        <v>#N/A</v>
      </c>
    </row>
    <row r="23" spans="1:10" ht="18" customHeight="1" thickBot="1" x14ac:dyDescent="0.35">
      <c r="A23" s="46" t="s">
        <v>51</v>
      </c>
      <c r="B23" s="52"/>
      <c r="C23" s="149" t="s">
        <v>11</v>
      </c>
      <c r="D23" s="73"/>
      <c r="E23" s="61"/>
      <c r="F23" s="175"/>
      <c r="G23" s="249" t="s">
        <v>68</v>
      </c>
      <c r="H23" s="250"/>
      <c r="I23" s="154"/>
      <c r="J23" s="155" t="s">
        <v>11</v>
      </c>
    </row>
    <row r="24" spans="1:10" ht="18" customHeight="1" x14ac:dyDescent="0.3">
      <c r="A24" s="46" t="s">
        <v>51</v>
      </c>
      <c r="B24" s="51"/>
      <c r="C24" s="147" t="s">
        <v>11</v>
      </c>
      <c r="D24" s="71"/>
      <c r="E24" s="61"/>
      <c r="F24" s="263" t="s">
        <v>59</v>
      </c>
      <c r="G24" s="251" t="s">
        <v>55</v>
      </c>
      <c r="H24" s="252"/>
      <c r="I24" s="127"/>
      <c r="J24" s="123" t="s">
        <v>11</v>
      </c>
    </row>
    <row r="25" spans="1:10" ht="18" customHeight="1" x14ac:dyDescent="0.3">
      <c r="A25" s="46" t="s">
        <v>51</v>
      </c>
      <c r="B25" s="51"/>
      <c r="C25" s="147" t="s">
        <v>11</v>
      </c>
      <c r="D25" s="71"/>
      <c r="E25" s="61"/>
      <c r="F25" s="263"/>
      <c r="G25" s="255" t="s">
        <v>80</v>
      </c>
      <c r="H25" s="256"/>
      <c r="I25" s="136"/>
      <c r="J25" s="261" t="e" cm="1">
        <f t="array" ref="J25">_xlfn.IFS(H3 ="East",27,H3 ="Central",30,H3 ="West",27,H3="-","")</f>
        <v>#N/A</v>
      </c>
    </row>
    <row r="26" spans="1:10" ht="18" customHeight="1" x14ac:dyDescent="0.3">
      <c r="A26" s="46" t="s">
        <v>51</v>
      </c>
      <c r="B26" s="51"/>
      <c r="C26" s="147" t="s">
        <v>11</v>
      </c>
      <c r="D26" s="71"/>
      <c r="E26" s="61"/>
      <c r="F26" s="263"/>
      <c r="G26" s="257"/>
      <c r="H26" s="258"/>
      <c r="I26" s="140" t="str">
        <f>IF(AND(I24&gt;0,I25&gt;0),(I25/I24),"")</f>
        <v/>
      </c>
      <c r="J26" s="262"/>
    </row>
    <row r="27" spans="1:10" ht="18" customHeight="1" x14ac:dyDescent="0.3">
      <c r="A27" s="46" t="s">
        <v>51</v>
      </c>
      <c r="B27" s="52"/>
      <c r="C27" s="147" t="s">
        <v>11</v>
      </c>
      <c r="D27" s="71"/>
      <c r="E27" s="61"/>
      <c r="F27" s="208" t="s">
        <v>82</v>
      </c>
      <c r="G27" s="209"/>
      <c r="H27" s="210"/>
      <c r="I27" s="90"/>
      <c r="J27" s="124">
        <v>560</v>
      </c>
    </row>
    <row r="28" spans="1:10" ht="18" customHeight="1" x14ac:dyDescent="0.3">
      <c r="A28" s="46" t="s">
        <v>51</v>
      </c>
      <c r="B28" s="52"/>
      <c r="C28" s="147" t="s">
        <v>11</v>
      </c>
      <c r="D28" s="71"/>
      <c r="E28" s="61"/>
      <c r="F28" s="211" t="s">
        <v>1</v>
      </c>
      <c r="G28" s="212"/>
      <c r="H28" s="213"/>
      <c r="I28" s="89"/>
      <c r="J28" s="125">
        <v>1813</v>
      </c>
    </row>
    <row r="29" spans="1:10" ht="18" customHeight="1" thickBot="1" x14ac:dyDescent="0.35">
      <c r="A29" s="50" t="s">
        <v>51</v>
      </c>
      <c r="B29" s="53"/>
      <c r="C29" s="148" t="s">
        <v>11</v>
      </c>
      <c r="D29" s="72"/>
      <c r="E29" s="61"/>
      <c r="F29" s="214" t="s">
        <v>2</v>
      </c>
      <c r="G29" s="215"/>
      <c r="H29" s="216"/>
      <c r="I29" s="90"/>
      <c r="J29" s="124">
        <v>2129</v>
      </c>
    </row>
    <row r="30" spans="1:10" ht="16.2" thickBot="1" x14ac:dyDescent="0.35">
      <c r="A30" s="59" t="s">
        <v>14</v>
      </c>
      <c r="B30" s="60"/>
      <c r="C30" s="150" t="s">
        <v>11</v>
      </c>
      <c r="D30" s="74"/>
      <c r="E30" s="61"/>
      <c r="F30" s="217" t="s">
        <v>3</v>
      </c>
      <c r="G30" s="218"/>
      <c r="H30" s="219"/>
      <c r="I30" s="160"/>
      <c r="J30" s="161">
        <v>2675</v>
      </c>
    </row>
    <row r="31" spans="1:10" ht="15.6" x14ac:dyDescent="0.3">
      <c r="A31" s="59" t="s">
        <v>14</v>
      </c>
      <c r="B31" s="52"/>
      <c r="C31" s="147" t="s">
        <v>11</v>
      </c>
      <c r="D31" s="73"/>
      <c r="E31" s="61"/>
      <c r="F31" s="170" t="s">
        <v>86</v>
      </c>
      <c r="G31" s="170"/>
      <c r="H31" s="169">
        <f>SUM((MAX(E7,E8))+I21+I22+I25+I27+I28+I29+I30)</f>
        <v>0</v>
      </c>
      <c r="I31" s="169"/>
      <c r="J31" s="169"/>
    </row>
    <row r="32" spans="1:10" ht="16.2" thickBot="1" x14ac:dyDescent="0.35">
      <c r="A32" s="75" t="s">
        <v>14</v>
      </c>
      <c r="B32" s="53"/>
      <c r="C32" s="151" t="s">
        <v>11</v>
      </c>
      <c r="D32" s="148"/>
      <c r="E32" s="162"/>
      <c r="F32" s="170"/>
      <c r="G32" s="170"/>
      <c r="H32" s="169"/>
      <c r="I32" s="169"/>
      <c r="J32" s="169"/>
    </row>
    <row r="33" spans="1:10" ht="15.6" x14ac:dyDescent="0.3">
      <c r="A33" s="79"/>
      <c r="B33" s="80"/>
      <c r="C33" s="81"/>
      <c r="D33" s="61"/>
      <c r="E33" s="61"/>
      <c r="F33" s="109"/>
      <c r="G33" s="109"/>
      <c r="H33" s="109"/>
      <c r="I33" s="109"/>
      <c r="J33" s="77"/>
    </row>
  </sheetData>
  <mergeCells count="34">
    <mergeCell ref="J25:J26"/>
    <mergeCell ref="F27:H27"/>
    <mergeCell ref="F28:H28"/>
    <mergeCell ref="F29:H29"/>
    <mergeCell ref="F30:H30"/>
    <mergeCell ref="F31:G32"/>
    <mergeCell ref="H31:J32"/>
    <mergeCell ref="F21:F23"/>
    <mergeCell ref="G21:H21"/>
    <mergeCell ref="G22:H22"/>
    <mergeCell ref="G23:H23"/>
    <mergeCell ref="F24:F26"/>
    <mergeCell ref="G24:H24"/>
    <mergeCell ref="G25:H26"/>
    <mergeCell ref="F12:F13"/>
    <mergeCell ref="F14:J15"/>
    <mergeCell ref="F16:J18"/>
    <mergeCell ref="F19:H19"/>
    <mergeCell ref="I19:I20"/>
    <mergeCell ref="J19:J20"/>
    <mergeCell ref="F20:H20"/>
    <mergeCell ref="F7:F8"/>
    <mergeCell ref="F9:F11"/>
    <mergeCell ref="G9:G11"/>
    <mergeCell ref="H9:H11"/>
    <mergeCell ref="I9:I11"/>
    <mergeCell ref="J9:J11"/>
    <mergeCell ref="A1:I1"/>
    <mergeCell ref="B2:D2"/>
    <mergeCell ref="F2:G2"/>
    <mergeCell ref="B3:D3"/>
    <mergeCell ref="F3:G3"/>
    <mergeCell ref="B4:D4"/>
    <mergeCell ref="F4:G4"/>
  </mergeCell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BD9D3513-2001-4F89-A4E9-378D31A60253}">
          <x14:formula1>
            <xm:f>Data!$B$2:$B$8</xm:f>
          </x14:formula1>
          <xm:sqref>C7:C32</xm:sqref>
        </x14:dataValidation>
        <x14:dataValidation type="list" allowBlank="1" showInputMessage="1" showErrorMessage="1" xr:uid="{05B6236F-4454-4990-A85F-4724CDF0938E}">
          <x14:formula1>
            <xm:f>Data!$D$1:$D$3</xm:f>
          </x14:formula1>
          <xm:sqref>H4</xm:sqref>
        </x14:dataValidation>
        <x14:dataValidation type="list" allowBlank="1" showInputMessage="1" showErrorMessage="1" xr:uid="{833F1857-B6F9-467D-905D-167C070C2477}">
          <x14:formula1>
            <xm:f>Data!$D$5:$D$7</xm:f>
          </x14:formula1>
          <xm:sqref>H2</xm:sqref>
        </x14:dataValidation>
        <x14:dataValidation type="list" allowBlank="1" showInputMessage="1" showErrorMessage="1" xr:uid="{34CC0F20-C92C-41BB-A2F3-A4733DD5B072}">
          <x14:formula1>
            <xm:f>Data!$E$1:$E$4</xm:f>
          </x14:formula1>
          <xm:sqref>H3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418B-AB51-4865-950A-D3B43ADDD749}">
  <sheetPr codeName="Sheet5">
    <tabColor theme="2"/>
  </sheetPr>
  <dimension ref="A1:G34"/>
  <sheetViews>
    <sheetView workbookViewId="0">
      <selection activeCell="D2" sqref="D2"/>
    </sheetView>
  </sheetViews>
  <sheetFormatPr defaultRowHeight="14.4" x14ac:dyDescent="0.3"/>
  <cols>
    <col min="1" max="1" width="24.33203125" customWidth="1"/>
    <col min="2" max="2" width="19.33203125" customWidth="1"/>
    <col min="3" max="3" width="12.6640625" style="7" customWidth="1"/>
  </cols>
  <sheetData>
    <row r="1" spans="1:7" ht="31.8" customHeight="1" x14ac:dyDescent="0.3">
      <c r="A1" t="s">
        <v>31</v>
      </c>
      <c r="B1" s="30" t="s">
        <v>10</v>
      </c>
      <c r="C1" s="3" t="s">
        <v>6</v>
      </c>
      <c r="D1" s="26" t="s">
        <v>40</v>
      </c>
      <c r="E1" t="s">
        <v>40</v>
      </c>
      <c r="G1" t="s">
        <v>36</v>
      </c>
    </row>
    <row r="2" spans="1:7" ht="27.6" x14ac:dyDescent="0.3">
      <c r="A2" s="13" t="s">
        <v>17</v>
      </c>
      <c r="B2" s="31" t="s">
        <v>11</v>
      </c>
      <c r="C2" s="2">
        <v>0</v>
      </c>
      <c r="D2" s="4">
        <v>0.75</v>
      </c>
      <c r="E2" t="s">
        <v>46</v>
      </c>
      <c r="G2" t="s">
        <v>35</v>
      </c>
    </row>
    <row r="3" spans="1:7" x14ac:dyDescent="0.3">
      <c r="A3" s="13" t="s">
        <v>16</v>
      </c>
      <c r="B3" s="18" t="s">
        <v>12</v>
      </c>
      <c r="C3" s="2">
        <v>0</v>
      </c>
      <c r="D3" s="4">
        <v>0.9</v>
      </c>
      <c r="E3" t="s">
        <v>47</v>
      </c>
    </row>
    <row r="4" spans="1:7" x14ac:dyDescent="0.3">
      <c r="A4" s="13" t="s">
        <v>18</v>
      </c>
      <c r="B4" s="18" t="s">
        <v>13</v>
      </c>
      <c r="C4" s="2">
        <v>0</v>
      </c>
      <c r="D4" s="4" t="s">
        <v>39</v>
      </c>
      <c r="E4" t="s">
        <v>48</v>
      </c>
    </row>
    <row r="5" spans="1:7" x14ac:dyDescent="0.3">
      <c r="A5" s="27" t="s">
        <v>19</v>
      </c>
      <c r="B5" s="18" t="s">
        <v>29</v>
      </c>
      <c r="C5" s="2">
        <v>0</v>
      </c>
      <c r="D5" s="34" t="s">
        <v>40</v>
      </c>
    </row>
    <row r="6" spans="1:7" ht="15.6" customHeight="1" x14ac:dyDescent="0.3">
      <c r="A6" s="11" t="s">
        <v>1</v>
      </c>
      <c r="B6" s="18" t="s">
        <v>30</v>
      </c>
      <c r="C6" s="2">
        <v>0</v>
      </c>
      <c r="D6" s="4" t="s">
        <v>42</v>
      </c>
    </row>
    <row r="7" spans="1:7" ht="27.6" x14ac:dyDescent="0.3">
      <c r="A7" s="12" t="s">
        <v>2</v>
      </c>
      <c r="B7" s="18" t="s">
        <v>34</v>
      </c>
      <c r="C7" s="2">
        <v>0</v>
      </c>
      <c r="D7" s="4" t="s">
        <v>43</v>
      </c>
    </row>
    <row r="8" spans="1:7" s="29" customFormat="1" ht="28.2" thickBot="1" x14ac:dyDescent="0.35">
      <c r="A8" s="28" t="s">
        <v>3</v>
      </c>
      <c r="B8" s="22" t="s">
        <v>14</v>
      </c>
      <c r="C8" s="17">
        <v>0</v>
      </c>
    </row>
    <row r="9" spans="1:7" ht="27.6" x14ac:dyDescent="0.3">
      <c r="A9" s="15" t="s">
        <v>0</v>
      </c>
      <c r="B9" s="19"/>
      <c r="C9" s="16">
        <v>1</v>
      </c>
    </row>
    <row r="10" spans="1:7" x14ac:dyDescent="0.3">
      <c r="A10" s="20" t="s">
        <v>22</v>
      </c>
      <c r="B10" s="18"/>
      <c r="C10" s="2">
        <v>1</v>
      </c>
    </row>
    <row r="11" spans="1:7" ht="27.6" x14ac:dyDescent="0.3">
      <c r="A11" s="20" t="s">
        <v>27</v>
      </c>
      <c r="B11" s="18"/>
      <c r="C11" s="2">
        <v>1</v>
      </c>
    </row>
    <row r="12" spans="1:7" x14ac:dyDescent="0.3">
      <c r="A12" s="20" t="s">
        <v>25</v>
      </c>
      <c r="B12" s="18"/>
      <c r="C12" s="2">
        <v>1</v>
      </c>
    </row>
    <row r="13" spans="1:7" x14ac:dyDescent="0.3">
      <c r="A13" s="20" t="s">
        <v>24</v>
      </c>
      <c r="B13" s="18"/>
      <c r="C13" s="2">
        <v>1</v>
      </c>
    </row>
    <row r="14" spans="1:7" ht="28.2" thickBot="1" x14ac:dyDescent="0.35">
      <c r="A14" s="21" t="s">
        <v>9</v>
      </c>
      <c r="B14" s="18"/>
      <c r="C14" s="2">
        <v>1</v>
      </c>
    </row>
    <row r="15" spans="1:7" x14ac:dyDescent="0.3">
      <c r="A15" s="23" t="s">
        <v>23</v>
      </c>
      <c r="B15" s="18"/>
      <c r="C15" s="2">
        <v>1</v>
      </c>
      <c r="E15" s="6"/>
    </row>
    <row r="16" spans="1:7" ht="27.6" x14ac:dyDescent="0.3">
      <c r="A16" s="20" t="s">
        <v>26</v>
      </c>
      <c r="B16" s="18"/>
      <c r="C16" s="2">
        <v>1</v>
      </c>
    </row>
    <row r="17" spans="1:3" x14ac:dyDescent="0.3">
      <c r="A17" s="20" t="s">
        <v>25</v>
      </c>
      <c r="B17" s="18"/>
      <c r="C17" s="2">
        <v>1</v>
      </c>
    </row>
    <row r="18" spans="1:3" x14ac:dyDescent="0.3">
      <c r="A18" s="20" t="s">
        <v>24</v>
      </c>
      <c r="B18" s="18"/>
      <c r="C18" s="2">
        <v>1</v>
      </c>
    </row>
    <row r="19" spans="1:3" ht="28.2" thickBot="1" x14ac:dyDescent="0.35">
      <c r="A19" s="21" t="s">
        <v>9</v>
      </c>
      <c r="B19" s="18"/>
      <c r="C19" s="2">
        <v>1</v>
      </c>
    </row>
    <row r="20" spans="1:3" ht="42" thickBot="1" x14ac:dyDescent="0.35">
      <c r="A20" s="24" t="s">
        <v>28</v>
      </c>
      <c r="B20" s="18"/>
      <c r="C20" s="2">
        <v>1</v>
      </c>
    </row>
    <row r="21" spans="1:3" x14ac:dyDescent="0.3">
      <c r="B21" s="18"/>
      <c r="C21" s="2"/>
    </row>
    <row r="22" spans="1:3" x14ac:dyDescent="0.3">
      <c r="B22" s="18"/>
      <c r="C22" s="2"/>
    </row>
    <row r="23" spans="1:3" x14ac:dyDescent="0.3">
      <c r="B23" s="18"/>
      <c r="C23" s="2"/>
    </row>
    <row r="24" spans="1:3" x14ac:dyDescent="0.3">
      <c r="B24" s="18"/>
      <c r="C24" s="2"/>
    </row>
    <row r="25" spans="1:3" x14ac:dyDescent="0.3">
      <c r="B25" s="18"/>
      <c r="C25" s="2"/>
    </row>
    <row r="26" spans="1:3" x14ac:dyDescent="0.3">
      <c r="B26" s="18"/>
      <c r="C26" s="2"/>
    </row>
    <row r="27" spans="1:3" x14ac:dyDescent="0.3">
      <c r="B27" s="18"/>
      <c r="C27" s="2"/>
    </row>
    <row r="28" spans="1:3" x14ac:dyDescent="0.3">
      <c r="B28" s="18"/>
      <c r="C28" s="2"/>
    </row>
    <row r="29" spans="1:3" x14ac:dyDescent="0.3">
      <c r="B29" s="18"/>
      <c r="C29" s="2"/>
    </row>
    <row r="30" spans="1:3" x14ac:dyDescent="0.3">
      <c r="B30" s="18"/>
      <c r="C30" s="2"/>
    </row>
    <row r="31" spans="1:3" x14ac:dyDescent="0.3">
      <c r="B31" s="18"/>
      <c r="C31" s="2"/>
    </row>
    <row r="32" spans="1:3" x14ac:dyDescent="0.3">
      <c r="B32" s="18"/>
      <c r="C32" s="2"/>
    </row>
    <row r="33" spans="2:3" x14ac:dyDescent="0.3">
      <c r="B33" s="18"/>
      <c r="C33" s="2"/>
    </row>
    <row r="34" spans="2:3" x14ac:dyDescent="0.3">
      <c r="B34" s="18"/>
      <c r="C34" s="2"/>
    </row>
  </sheetData>
  <sheetProtection algorithmName="SHA-512" hashValue="oDXIFFzdMSXDc/XfaAIlhgfN11bkE28JUj8lBpgeItqZ0FiFXR8KgjaZTtag/mhhUTwINk7j29oKJ2RgkRzX3A==" saltValue="l8A8lWuYn31a3dyjTZkhzA==" spinCount="100000" sheet="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Instructions</vt:lpstr>
      <vt:lpstr>FY2024 Wells</vt:lpstr>
      <vt:lpstr>FY2025 Wells</vt:lpstr>
      <vt:lpstr>FY2026 Wells</vt:lpstr>
      <vt:lpstr>FY2027 Wells</vt:lpstr>
      <vt:lpstr>Data</vt:lpstr>
      <vt:lpstr>Region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Lorien R. Deaton</dc:creator>
  <cp:lastModifiedBy>Deaton, Lorien R</cp:lastModifiedBy>
  <cp:lastPrinted>2026-03-11T19:28:54Z</cp:lastPrinted>
  <dcterms:created xsi:type="dcterms:W3CDTF">2023-06-12T10:48:57Z</dcterms:created>
  <dcterms:modified xsi:type="dcterms:W3CDTF">2026-09-25T14:34:27Z</dcterms:modified>
</cp:coreProperties>
</file>